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6" windowHeight="8112" firstSheet="5" activeTab="6"/>
  </bookViews>
  <sheets>
    <sheet name="2017年镇康县一般预算收入表" sheetId="1" r:id="rId1"/>
    <sheet name="2017年镇康县一般公共预算支出表" sheetId="2" r:id="rId2"/>
    <sheet name="镇康县一般公共预算本级支出表" sheetId="3" r:id="rId3"/>
    <sheet name="镇康县本级基本支出预算表" sheetId="4" r:id="rId4"/>
    <sheet name="Sheet2" sheetId="5" state="hidden" r:id="rId5"/>
    <sheet name="镇康县一般公共预算税收返还和转移支付预算表" sheetId="6" r:id="rId6"/>
    <sheet name="镇康县2017年专项转移支付分项目预算表" sheetId="7" r:id="rId7"/>
    <sheet name="镇康县一般债务限额和余额情况表" sheetId="8" r:id="rId8"/>
    <sheet name="镇康县2017年专项债务限额和余额情况表" sheetId="9" r:id="rId9"/>
    <sheet name="2017年镇康县政府性基金预算收入表" sheetId="10" r:id="rId10"/>
    <sheet name="2017年镇康县政府性基金预算支出表" sheetId="11" r:id="rId11"/>
    <sheet name="镇康县2017年政府性基金转移支付预算表" sheetId="12" r:id="rId12"/>
    <sheet name="镇康县2017年国有资本经营收入预算表" sheetId="13" r:id="rId13"/>
    <sheet name="镇康县2017年国有资本经营支出预算表" sheetId="14" r:id="rId14"/>
    <sheet name="镇康县财政社会保险基金收支预算表" sheetId="15" r:id="rId15"/>
  </sheets>
  <definedNames>
    <definedName name="_Toc466906125" localSheetId="0">'2017年镇康县一般预算收入表'!#REF!</definedName>
    <definedName name="_xlnm.Print_Titles" localSheetId="10">'2017年镇康县政府性基金预算支出表'!$1:$3</definedName>
    <definedName name="_xlnm.Print_Titles" localSheetId="12">'镇康县2017年国有资本经营收入预算表'!$1:$3</definedName>
    <definedName name="_xlnm.Print_Titles" localSheetId="3">'镇康县本级基本支出预算表'!$1:$3</definedName>
    <definedName name="_xlnm.Print_Titles" localSheetId="2">'镇康县一般公共预算本级支出表'!$1:$3</definedName>
  </definedNames>
  <calcPr fullCalcOnLoad="1"/>
</workbook>
</file>

<file path=xl/comments6.xml><?xml version="1.0" encoding="utf-8"?>
<comments xmlns="http://schemas.openxmlformats.org/spreadsheetml/2006/main">
  <authors>
    <author>nobody</author>
  </authors>
  <commentList>
    <comment ref="B11" authorId="0">
      <text>
        <r>
          <rPr>
            <b/>
            <sz val="9"/>
            <rFont val="宋体"/>
            <family val="0"/>
          </rPr>
          <t>第一批下达均等补助13500万元，养老保险、职业年金及增资补助3096万元；第二批下达均衡性补助2806万元</t>
        </r>
      </text>
    </comment>
    <comment ref="B12" authorId="0">
      <text>
        <r>
          <rPr>
            <b/>
            <sz val="9"/>
            <rFont val="宋体"/>
            <family val="0"/>
          </rPr>
          <t>nobody:</t>
        </r>
        <r>
          <rPr>
            <sz val="9"/>
            <rFont val="宋体"/>
            <family val="0"/>
          </rPr>
          <t xml:space="preserve">
边境转移支付5700万元，边境增量372万元。民族地区1000万元，口岸建设600万元，边境维稳3363万元，扶贫4802万元</t>
        </r>
      </text>
    </comment>
    <comment ref="B20" authorId="0">
      <text>
        <r>
          <rPr>
            <b/>
            <sz val="9"/>
            <rFont val="宋体"/>
            <family val="0"/>
          </rPr>
          <t>财力保障91万元，村干部2015年提标资金43万元。第二批下达1300万元。</t>
        </r>
      </text>
    </comment>
    <comment ref="B21" authorId="0">
      <text>
        <r>
          <rPr>
            <b/>
            <sz val="9"/>
            <rFont val="宋体"/>
            <family val="0"/>
          </rPr>
          <t>省级补助：水电站退税财力补助53万元，资源型产业减收过渡期补助880万元，共933万元。基层政权170万元。行政教科文专项270.4</t>
        </r>
      </text>
    </comment>
    <comment ref="B24" authorId="0">
      <text>
        <r>
          <rPr>
            <b/>
            <sz val="9"/>
            <rFont val="宋体"/>
            <family val="0"/>
          </rPr>
          <t>绩效工资588.21万元，特岗工资13.43万元</t>
        </r>
      </text>
    </comment>
    <comment ref="B26" authorId="0">
      <text>
        <r>
          <rPr>
            <b/>
            <sz val="9"/>
            <rFont val="宋体"/>
            <family val="0"/>
          </rPr>
          <t>工资72万元</t>
        </r>
      </text>
    </comment>
    <comment ref="B29" authorId="0">
      <text>
        <r>
          <rPr>
            <b/>
            <sz val="9"/>
            <rFont val="宋体"/>
            <family val="0"/>
          </rPr>
          <t>艰苦边远地区津贴1286万元，农业股中央生猪无害处理5.54万元</t>
        </r>
      </text>
    </comment>
    <comment ref="B30" authorId="0">
      <text>
        <r>
          <rPr>
            <b/>
            <sz val="9"/>
            <rFont val="宋体"/>
            <family val="0"/>
          </rPr>
          <t>社保专款20.7万元，事业单位绩效工资74.22万元，科技33万元</t>
        </r>
      </text>
    </comment>
  </commentList>
</comments>
</file>

<file path=xl/sharedStrings.xml><?xml version="1.0" encoding="utf-8"?>
<sst xmlns="http://schemas.openxmlformats.org/spreadsheetml/2006/main" count="1371" uniqueCount="756">
  <si>
    <t>一、税收收入</t>
  </si>
  <si>
    <t>二、非税收入</t>
  </si>
  <si>
    <t>收入合计</t>
  </si>
  <si>
    <t>1-1  云南省地方一般公共预算收入预算表</t>
  </si>
  <si>
    <t>2017年执行数</t>
  </si>
  <si>
    <t>2017年预算数</t>
  </si>
  <si>
    <t>预算数为上年执行数的％</t>
  </si>
  <si>
    <t>类型               项目</t>
  </si>
  <si>
    <t>单位：万元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</si>
  <si>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</si>
  <si>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</si>
  <si>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</si>
  <si>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</si>
  <si>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</si>
  <si>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</si>
  <si>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</si>
  <si>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</si>
  <si>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</si>
  <si>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</si>
  <si>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</si>
  <si>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</si>
  <si>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</si>
  <si>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</si>
  <si>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</si>
  <si>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</si>
  <si>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</si>
  <si>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</si>
  <si>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</si>
  <si>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</si>
  <si>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</si>
  <si>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</si>
  <si>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</si>
  <si>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</si>
  <si>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 单位：万元</t>
  </si>
  <si>
    <t>项目</t>
  </si>
  <si>
    <t>预算数为上年执行数的％</t>
  </si>
  <si>
    <t>债务付息支出</t>
  </si>
  <si>
    <t>上年执行数</t>
  </si>
  <si>
    <t>本年预算数</t>
  </si>
  <si>
    <t>一般公共服务</t>
  </si>
  <si>
    <t>教育</t>
  </si>
  <si>
    <t>文化体育与传媒</t>
  </si>
  <si>
    <t>医疗卫生</t>
  </si>
  <si>
    <t>节能环保</t>
  </si>
  <si>
    <t>交通运输</t>
  </si>
  <si>
    <t>住房保障</t>
  </si>
  <si>
    <t>其他支出</t>
  </si>
  <si>
    <t>上年执行数</t>
  </si>
  <si>
    <t>一、工资福利支出</t>
  </si>
  <si>
    <t>      基本工资</t>
  </si>
  <si>
    <t>      津贴补贴</t>
  </si>
  <si>
    <t>      奖金</t>
  </si>
  <si>
    <t>      社会保障缴费</t>
  </si>
  <si>
    <t>      伙食补助费</t>
  </si>
  <si>
    <t>      绩效工资</t>
  </si>
  <si>
    <t>      其他工资福利支出</t>
  </si>
  <si>
    <t>二、商品和服务支出</t>
  </si>
  <si>
    <t>      办公费</t>
  </si>
  <si>
    <t>      印刷费</t>
  </si>
  <si>
    <t>      咨询费</t>
  </si>
  <si>
    <t>      手续费</t>
  </si>
  <si>
    <t>      水费</t>
  </si>
  <si>
    <t>      电费</t>
  </si>
  <si>
    <t>      邮电费</t>
  </si>
  <si>
    <t>      取暖费</t>
  </si>
  <si>
    <t>      物业管理费</t>
  </si>
  <si>
    <t>      差旅费</t>
  </si>
  <si>
    <t>      因公出国（境）费用</t>
  </si>
  <si>
    <t>      维修(护)费</t>
  </si>
  <si>
    <t>      租赁费</t>
  </si>
  <si>
    <t>      会议费</t>
  </si>
  <si>
    <t>      培训费</t>
  </si>
  <si>
    <t>      公务接待费</t>
  </si>
  <si>
    <t>      专用材料费</t>
  </si>
  <si>
    <t>      被装购置费</t>
  </si>
  <si>
    <t>      专用燃料费</t>
  </si>
  <si>
    <t>      劳务费</t>
  </si>
  <si>
    <t>      委托业务费</t>
  </si>
  <si>
    <t>      工会经费</t>
  </si>
  <si>
    <t>      福利费</t>
  </si>
  <si>
    <t>      公务用车运行维护费</t>
  </si>
  <si>
    <t>      其他交通费用</t>
  </si>
  <si>
    <t>      税金及附加费用</t>
  </si>
  <si>
    <t>      其他商品和服务支出</t>
  </si>
  <si>
    <t>三、对个人和家庭的补助</t>
  </si>
  <si>
    <t>      离休费</t>
  </si>
  <si>
    <t>      退休费</t>
  </si>
  <si>
    <t>      退职（役）费</t>
  </si>
  <si>
    <t>      抚恤金</t>
  </si>
  <si>
    <t>      生活补助</t>
  </si>
  <si>
    <t>      救济费</t>
  </si>
  <si>
    <t>      医疗费</t>
  </si>
  <si>
    <t>      助学金</t>
  </si>
  <si>
    <t>      奖励金</t>
  </si>
  <si>
    <t>      住房公积金</t>
  </si>
  <si>
    <t>      提租补贴</t>
  </si>
  <si>
    <t>      购房补贴</t>
  </si>
  <si>
    <t>      采暖补贴</t>
  </si>
  <si>
    <t>      物业服务补贴</t>
  </si>
  <si>
    <t>      其他对个人和家庭的补助支出</t>
  </si>
  <si>
    <t>四、其他资本性支出</t>
  </si>
  <si>
    <t>      房屋建筑物购建</t>
  </si>
  <si>
    <t>      办公设备购置</t>
  </si>
  <si>
    <t>      专用设备购置</t>
  </si>
  <si>
    <t>      基础设施建设</t>
  </si>
  <si>
    <t>      大型修缮</t>
  </si>
  <si>
    <t>      信息网络及软件购置更新</t>
  </si>
  <si>
    <t>      公务用车购置</t>
  </si>
  <si>
    <t>      其他交通工具购置</t>
  </si>
  <si>
    <t>      其他资本性支出</t>
  </si>
  <si>
    <t>项    目</t>
  </si>
  <si>
    <t>外交</t>
  </si>
  <si>
    <t>国防</t>
  </si>
  <si>
    <t>公共安全</t>
  </si>
  <si>
    <t>科学技术</t>
  </si>
  <si>
    <t>社会保障和就业</t>
  </si>
  <si>
    <t>城乡社区</t>
  </si>
  <si>
    <t>农林水</t>
  </si>
  <si>
    <t>资源勘探电力信息等</t>
  </si>
  <si>
    <t>商业服务业等</t>
  </si>
  <si>
    <t>金融</t>
  </si>
  <si>
    <t>国土海洋气象等</t>
  </si>
  <si>
    <t>粮油物资储备</t>
  </si>
  <si>
    <t>合     计</t>
  </si>
  <si>
    <t>项      目</t>
  </si>
  <si>
    <t>一、文化体育与传媒支出</t>
  </si>
  <si>
    <t>二、社会保障和就业支出</t>
  </si>
  <si>
    <t>三、节能环保支出</t>
  </si>
  <si>
    <t>四、城乡社区支出</t>
  </si>
  <si>
    <t xml:space="preserve">    保障性住房租金补贴</t>
  </si>
  <si>
    <t>五、农林水支出</t>
  </si>
  <si>
    <t>六、交通运输支出</t>
  </si>
  <si>
    <t xml:space="preserve">    公路养护</t>
  </si>
  <si>
    <t>七、资源勘探信息等支出</t>
  </si>
  <si>
    <t>八、商业服务业等支出</t>
  </si>
  <si>
    <t>九、其他支出</t>
  </si>
  <si>
    <t>上年执行数</t>
  </si>
  <si>
    <t>本年预算数</t>
  </si>
  <si>
    <t>十、债务付息支出</t>
  </si>
  <si>
    <t>十一、债务发行费用支出</t>
  </si>
  <si>
    <t>上年执行数</t>
  </si>
  <si>
    <t>本年预算数</t>
  </si>
  <si>
    <t>一、利润收入</t>
  </si>
  <si>
    <t>运输企业利润收入</t>
  </si>
  <si>
    <t>投资服务企业利润收入</t>
  </si>
  <si>
    <t>贸易企业利润收入</t>
  </si>
  <si>
    <t>建筑施工企业利润收入</t>
  </si>
  <si>
    <t>军工企业利润收入</t>
  </si>
  <si>
    <t>医药企业利润收入</t>
  </si>
  <si>
    <t>转制科研院所利润收入</t>
  </si>
  <si>
    <t>地质勘查企业利润收入</t>
  </si>
  <si>
    <t>教育文化广播企业利润收入</t>
  </si>
  <si>
    <t>科学研究企业利润收入</t>
  </si>
  <si>
    <t xml:space="preserve">机关社团所属企业利润收入      </t>
  </si>
  <si>
    <t>石油石化企业利润收入</t>
  </si>
  <si>
    <t>煤炭企业利润收入</t>
  </si>
  <si>
    <t>有色冶金采掘企业利润收入</t>
  </si>
  <si>
    <t>其他国有资本经营预算收入</t>
  </si>
  <si>
    <t>二、股利、股息收入</t>
  </si>
  <si>
    <t>国有控股公司股利、股息收入</t>
  </si>
  <si>
    <t>国有参股公司股利、股息收入</t>
  </si>
  <si>
    <t>其他国有资本经营预算企业股利、股息收入</t>
  </si>
  <si>
    <t>三、产权转让收入</t>
  </si>
  <si>
    <t>其他国有资本经营预算企业产权转让收入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</si>
  <si>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</si>
  <si>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</si>
  <si>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</si>
  <si>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</si>
  <si>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上年结转</t>
  </si>
  <si>
    <t>收 入 总 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</si>
  <si>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</si>
  <si>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</si>
  <si>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</si>
  <si>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</si>
  <si>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</si>
  <si>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</si>
  <si>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</si>
  <si>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本年支出合计</t>
  </si>
  <si>
    <t xml:space="preserve">    结转下年</t>
  </si>
  <si>
    <t>支 出 总 计</t>
  </si>
  <si>
    <t xml:space="preserve">    人大监督</t>
  </si>
  <si>
    <t>2017年镇康县一般公共预算收入表</t>
  </si>
  <si>
    <t>单位：万元</t>
  </si>
  <si>
    <t>2017年预算数</t>
  </si>
  <si>
    <t>预算数为上年快报数%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</si>
  <si>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</si>
  <si>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</si>
  <si>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</si>
  <si>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</si>
  <si>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</si>
  <si>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</si>
  <si>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</si>
  <si>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</si>
  <si>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</si>
  <si>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</si>
  <si>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车船使用税</t>
  </si>
  <si>
    <t xml:space="preserve">  耕地占用税</t>
  </si>
  <si>
    <t xml:space="preserve">  契税</t>
  </si>
  <si>
    <t xml:space="preserve">  烟叶税</t>
  </si>
  <si>
    <t>二、非税收入</t>
  </si>
  <si>
    <t xml:space="preserve">  国有资源(资产)有偿使用收入</t>
  </si>
  <si>
    <t xml:space="preserve">  专项收入</t>
  </si>
  <si>
    <t xml:space="preserve">  行政性收费收入</t>
  </si>
  <si>
    <t xml:space="preserve">  罚没收入</t>
  </si>
  <si>
    <t xml:space="preserve">  捐赠收入</t>
  </si>
  <si>
    <t xml:space="preserve">  政府住房基金收入</t>
  </si>
  <si>
    <t>本 年 收 入 小 计</t>
  </si>
  <si>
    <t>转移性收入</t>
  </si>
  <si>
    <t xml:space="preserve">  返还性收入</t>
  </si>
  <si>
    <t xml:space="preserve">  一般性转移支付收入</t>
  </si>
  <si>
    <t xml:space="preserve">  专项转移支付收入</t>
  </si>
  <si>
    <t xml:space="preserve">  地方政府债券转贷收入</t>
  </si>
  <si>
    <t>上年结余</t>
  </si>
  <si>
    <t>调入资金</t>
  </si>
  <si>
    <t>收    入    合    计</t>
  </si>
  <si>
    <t>2017年镇康县一般公共预算支出表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</si>
  <si>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</si>
  <si>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</si>
  <si>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</si>
  <si>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</si>
  <si>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</si>
  <si>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</si>
  <si>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</si>
  <si>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</si>
  <si>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</si>
  <si>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</si>
  <si>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</si>
  <si>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</si>
  <si>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</si>
  <si>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</si>
  <si>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</si>
  <si>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</si>
  <si>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统计信息事务</t>
  </si>
  <si>
    <t xml:space="preserve">   专项普查活动</t>
  </si>
  <si>
    <t xml:space="preserve">  财政事务</t>
  </si>
  <si>
    <t xml:space="preserve">    事业运行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</si>
  <si>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</si>
  <si>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</si>
  <si>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</si>
  <si>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</si>
  <si>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</si>
  <si>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</si>
  <si>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</si>
  <si>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</si>
  <si>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</si>
  <si>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</si>
  <si>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工商行政管理事务</t>
  </si>
  <si>
    <t xml:space="preserve">    一般行政管理事务</t>
  </si>
  <si>
    <t xml:space="preserve">    执法办案专项</t>
  </si>
  <si>
    <t xml:space="preserve">  质量技术监督与检验检疫事务</t>
  </si>
  <si>
    <t xml:space="preserve">    质量技术监督行政执法及业务管理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</si>
  <si>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</si>
  <si>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</si>
  <si>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</si>
  <si>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</si>
  <si>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</si>
  <si>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</si>
  <si>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港澳台侨事务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</si>
  <si>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</si>
  <si>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</si>
  <si>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</si>
  <si>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</si>
  <si>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</si>
  <si>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</si>
  <si>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</si>
  <si>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</si>
  <si>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</si>
  <si>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</si>
  <si>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</si>
  <si>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其他统战事务支出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</si>
  <si>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</si>
  <si>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</si>
  <si>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</si>
  <si>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</si>
  <si>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兵役征集</t>
  </si>
  <si>
    <t xml:space="preserve">   人民防空</t>
  </si>
  <si>
    <t xml:space="preserve">    民兵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</si>
  <si>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</si>
  <si>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</si>
  <si>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</si>
  <si>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</si>
  <si>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</si>
  <si>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</si>
  <si>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</si>
  <si>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</si>
  <si>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</si>
  <si>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</si>
  <si>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</si>
  <si>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</si>
  <si>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</si>
  <si>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</si>
  <si>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</si>
  <si>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</si>
  <si>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</si>
  <si>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网络运行及维护</t>
  </si>
  <si>
    <t xml:space="preserve">    拘押收教场所管理</t>
  </si>
  <si>
    <t xml:space="preserve">    信息化建设</t>
  </si>
  <si>
    <t xml:space="preserve">    其他公安支出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</si>
  <si>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</si>
  <si>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</si>
  <si>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</si>
  <si>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</si>
  <si>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</si>
  <si>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</si>
  <si>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</si>
  <si>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</si>
  <si>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</si>
  <si>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</si>
  <si>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</si>
  <si>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</si>
  <si>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</si>
  <si>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</si>
  <si>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</si>
  <si>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</si>
  <si>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</si>
  <si>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</si>
  <si>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</si>
  <si>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</si>
  <si>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</si>
  <si>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</si>
  <si>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</si>
  <si>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</si>
  <si>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</si>
  <si>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</si>
  <si>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</si>
  <si>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</si>
  <si>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</si>
  <si>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</si>
  <si>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</si>
  <si>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</si>
  <si>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</si>
  <si>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</si>
  <si>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</si>
  <si>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</si>
  <si>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</si>
  <si>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</si>
  <si>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  农村中小学校舍建设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</si>
  <si>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</si>
  <si>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</si>
  <si>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</si>
  <si>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</si>
  <si>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技术研究与开发</t>
  </si>
  <si>
    <t xml:space="preserve">    应用技术研究与开发</t>
  </si>
  <si>
    <t xml:space="preserve">   社会科学</t>
  </si>
  <si>
    <t xml:space="preserve">   其他社会科学支出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</si>
  <si>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</si>
  <si>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</si>
  <si>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</si>
  <si>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</si>
  <si>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科技重大专项</t>
  </si>
  <si>
    <t xml:space="preserve">   科技重大专项</t>
  </si>
  <si>
    <t xml:space="preserve">  其他科学技术支出</t>
  </si>
  <si>
    <t xml:space="preserve">   其他科学技术支出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</si>
  <si>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</si>
  <si>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</si>
  <si>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</si>
  <si>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</si>
  <si>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</si>
  <si>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</si>
  <si>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其他文化支出</t>
  </si>
  <si>
    <t xml:space="preserve">  体育</t>
  </si>
  <si>
    <t xml:space="preserve">    体育场馆</t>
  </si>
  <si>
    <t xml:space="preserve">    群众体育</t>
  </si>
  <si>
    <t xml:space="preserve">  新闻出版广播影视</t>
  </si>
  <si>
    <t xml:space="preserve">    电影</t>
  </si>
  <si>
    <t xml:space="preserve">    其他广播影视支出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</si>
  <si>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</si>
  <si>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</si>
  <si>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</si>
  <si>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</si>
  <si>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</si>
  <si>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</si>
  <si>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</si>
  <si>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</si>
  <si>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</si>
  <si>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</si>
  <si>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</si>
  <si>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</si>
  <si>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其他民政管理事务支出</t>
  </si>
  <si>
    <t xml:space="preserve">  财政对社会保险基金的补助</t>
  </si>
  <si>
    <t xml:space="preserve">    财政对城乡居民社会养老保险基金的补助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</si>
  <si>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</si>
  <si>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</si>
  <si>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</si>
  <si>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就业补助</t>
  </si>
  <si>
    <t xml:space="preserve">    公益性岗位补贴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</si>
  <si>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</si>
  <si>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</si>
  <si>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</si>
  <si>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</si>
  <si>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</si>
  <si>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</si>
  <si>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</si>
  <si>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</si>
  <si>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</si>
  <si>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</si>
  <si>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</si>
  <si>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</si>
  <si>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</si>
  <si>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</si>
  <si>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</si>
  <si>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</si>
  <si>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</si>
  <si>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</si>
  <si>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</si>
  <si>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</si>
  <si>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</si>
  <si>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</si>
  <si>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</si>
  <si>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</si>
  <si>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</si>
  <si>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  临时救助支出</t>
  </si>
  <si>
    <t xml:space="preserve">  自然灾害生活救助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</si>
  <si>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</si>
  <si>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</si>
  <si>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</si>
  <si>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其他生活救助</t>
  </si>
  <si>
    <t xml:space="preserve">    其他城市生活救助</t>
  </si>
  <si>
    <t xml:space="preserve">    其他农村生活救助</t>
  </si>
  <si>
    <t xml:space="preserve">  特困人员供养</t>
  </si>
  <si>
    <t xml:space="preserve">   城市特困人员供养支出</t>
  </si>
  <si>
    <t xml:space="preserve">   农村五保供养支出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</si>
  <si>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</si>
  <si>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</si>
  <si>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</si>
  <si>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</si>
  <si>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</si>
  <si>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</si>
  <si>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</si>
  <si>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</si>
  <si>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</si>
  <si>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</si>
  <si>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</si>
  <si>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</si>
  <si>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</si>
  <si>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</si>
  <si>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</si>
  <si>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</si>
  <si>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医疗保障</t>
  </si>
  <si>
    <t xml:space="preserve">    行政单位医疗</t>
  </si>
  <si>
    <t xml:space="preserve">    事业单位医疗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</si>
  <si>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</si>
  <si>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</si>
  <si>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</si>
  <si>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</si>
  <si>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</si>
  <si>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</si>
  <si>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</si>
  <si>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人口与计划生育事务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</si>
  <si>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</si>
  <si>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</si>
  <si>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</si>
  <si>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</si>
  <si>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</si>
  <si>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</si>
  <si>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>节能环保支出</t>
  </si>
  <si>
    <t xml:space="preserve">  环境保护管理事务</t>
  </si>
  <si>
    <t xml:space="preserve">    环境保护行政许可</t>
  </si>
  <si>
    <t xml:space="preserve">  环境监测与监察</t>
  </si>
  <si>
    <t xml:space="preserve">    其他环境监测与监察支出</t>
  </si>
  <si>
    <t xml:space="preserve">  污染防治</t>
  </si>
  <si>
    <t xml:space="preserve">    其他污染防治支出</t>
  </si>
  <si>
    <t xml:space="preserve">  天然林保护</t>
  </si>
  <si>
    <t xml:space="preserve">    森林管护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</si>
  <si>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</si>
  <si>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</si>
  <si>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</si>
  <si>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</si>
  <si>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风沙荒漠治理</t>
  </si>
  <si>
    <t xml:space="preserve">    其他风沙荒漠治理支出</t>
  </si>
  <si>
    <t xml:space="preserve">  退牧还草</t>
  </si>
  <si>
    <t xml:space="preserve">    退牧还草工程建设</t>
  </si>
  <si>
    <t xml:space="preserve">  已垦草原退耕还草（款）</t>
  </si>
  <si>
    <t xml:space="preserve">    已垦草原退耕还草（项）</t>
  </si>
  <si>
    <t>城乡社区支出</t>
  </si>
  <si>
    <t xml:space="preserve">  城乡社区管理事务</t>
  </si>
  <si>
    <t xml:space="preserve">    城管执法</t>
  </si>
  <si>
    <t xml:space="preserve">   工程建设管理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</si>
  <si>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</si>
  <si>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</si>
  <si>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</si>
  <si>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</si>
  <si>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</si>
  <si>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</si>
  <si>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</si>
  <si>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</si>
  <si>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</si>
  <si>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</si>
  <si>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</si>
  <si>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</si>
  <si>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机关服务</t>
  </si>
  <si>
    <t xml:space="preserve">    科技转化与推广服务</t>
  </si>
  <si>
    <t xml:space="preserve">    病虫害控制</t>
  </si>
  <si>
    <t xml:space="preserve">    农业行业业务管理</t>
  </si>
  <si>
    <t xml:space="preserve">    农业防灾救灾</t>
  </si>
  <si>
    <t xml:space="preserve">    农业生产支持补贴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</si>
  <si>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</si>
  <si>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</si>
  <si>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</si>
  <si>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</si>
  <si>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</si>
  <si>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</si>
  <si>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</si>
  <si>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</si>
  <si>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</si>
  <si>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森林生态效益补偿</t>
  </si>
  <si>
    <t xml:space="preserve">    动植物保护</t>
  </si>
  <si>
    <t xml:space="preserve">    林业执法与监督</t>
  </si>
  <si>
    <t xml:space="preserve">    林业产业化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</si>
  <si>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</si>
  <si>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</si>
  <si>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</si>
  <si>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</si>
  <si>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</si>
  <si>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</si>
  <si>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</si>
  <si>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</si>
  <si>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</si>
  <si>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</si>
  <si>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</si>
  <si>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</si>
  <si>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</si>
  <si>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</si>
  <si>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</si>
  <si>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</si>
  <si>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</si>
  <si>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</si>
  <si>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</si>
  <si>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</si>
  <si>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</si>
  <si>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</si>
  <si>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</si>
  <si>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</si>
  <si>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</si>
  <si>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</si>
  <si>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</si>
  <si>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</si>
  <si>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</si>
  <si>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</si>
  <si>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普惠金融支农支出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</si>
  <si>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</si>
  <si>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</si>
  <si>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</si>
  <si>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</si>
  <si>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</si>
  <si>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</si>
  <si>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</si>
  <si>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</si>
  <si>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</si>
  <si>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公路路政管理</t>
  </si>
  <si>
    <t xml:space="preserve">    口岸建设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</si>
  <si>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</si>
  <si>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</si>
  <si>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</si>
  <si>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</si>
  <si>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</si>
  <si>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车辆购置税支出</t>
  </si>
  <si>
    <t xml:space="preserve">    车辆购置税用于农村公路建设支出</t>
  </si>
  <si>
    <t>资源勘探信息等支出</t>
  </si>
  <si>
    <t xml:space="preserve">  工业和信息产业监管</t>
  </si>
  <si>
    <t xml:space="preserve">    工业和信息产业支持</t>
  </si>
  <si>
    <t xml:space="preserve">  安全生产监管</t>
  </si>
  <si>
    <t xml:space="preserve">    安全监管监察专项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</si>
  <si>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</si>
  <si>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</si>
  <si>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</si>
  <si>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</si>
  <si>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</si>
  <si>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市场监测及信息管理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</si>
  <si>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</si>
  <si>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</si>
  <si>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</si>
  <si>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其他旅游业管理与服务支出</t>
  </si>
  <si>
    <t xml:space="preserve">  涉外发展服务支出</t>
  </si>
  <si>
    <t xml:space="preserve">    其他涉外发展服务支出</t>
  </si>
  <si>
    <t>国土海洋气象等支出</t>
  </si>
  <si>
    <t xml:space="preserve">  国土资源事务</t>
  </si>
  <si>
    <t xml:space="preserve">    地质灾害防治</t>
  </si>
  <si>
    <t xml:space="preserve">    其他国土资源事务支出</t>
  </si>
  <si>
    <t xml:space="preserve">  地震事务</t>
  </si>
  <si>
    <t xml:space="preserve">    地震预测预报</t>
  </si>
  <si>
    <t xml:space="preserve">    地震应急救援</t>
  </si>
  <si>
    <t xml:space="preserve">  气象事务</t>
  </si>
  <si>
    <t xml:space="preserve">    气象信息传输及管理</t>
  </si>
  <si>
    <t xml:space="preserve">    气象服务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</si>
  <si>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</si>
  <si>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</si>
  <si>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</si>
  <si>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</si>
  <si>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</si>
  <si>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</si>
  <si>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</si>
  <si>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</si>
  <si>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</si>
  <si>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粮食专项业务活动</t>
  </si>
  <si>
    <t xml:space="preserve">    粮食风险基金</t>
  </si>
  <si>
    <t xml:space="preserve">  粮油储备</t>
  </si>
  <si>
    <t xml:space="preserve">    储备粮油差价补贴</t>
  </si>
  <si>
    <t xml:space="preserve">    储备粮油库建设</t>
  </si>
  <si>
    <t>预备费</t>
  </si>
  <si>
    <t>其他支出(类)</t>
  </si>
  <si>
    <t xml:space="preserve">  其他支出(款)</t>
  </si>
  <si>
    <t xml:space="preserve">    其他支出(项)</t>
  </si>
  <si>
    <t xml:space="preserve">  地方政府债务付息支出</t>
  </si>
  <si>
    <t xml:space="preserve">    一般债务付息支出</t>
  </si>
  <si>
    <t xml:space="preserve">      地方政府一般债券付息支出</t>
  </si>
  <si>
    <t>债务发行费用支出</t>
  </si>
  <si>
    <t xml:space="preserve">  地方政府债务发行费用支出</t>
  </si>
  <si>
    <t xml:space="preserve">    一般债务发行费用支出</t>
  </si>
  <si>
    <t>支   出   合   计</t>
  </si>
  <si>
    <t>转移性支出</t>
  </si>
  <si>
    <t xml:space="preserve">  上解上级支出</t>
  </si>
  <si>
    <t xml:space="preserve">  债券还本支出</t>
  </si>
  <si>
    <t xml:space="preserve">  地方政府存量置换债券支出</t>
  </si>
  <si>
    <t>年终结余</t>
  </si>
  <si>
    <t>增设预算周转金</t>
  </si>
  <si>
    <t>补充预算稳定调节基金</t>
  </si>
  <si>
    <t>支    出    总    计</t>
  </si>
  <si>
    <t>2017年镇康县地方一般公共预算本级支出预算表</t>
  </si>
  <si>
    <t>镇康县本级基本支出预算表</t>
  </si>
  <si>
    <t>本级基本支出</t>
  </si>
  <si>
    <t>备注</t>
  </si>
  <si>
    <t>上年完成数</t>
  </si>
  <si>
    <t>年初预算数</t>
  </si>
  <si>
    <t xml:space="preserve">   1、返还性收入</t>
  </si>
  <si>
    <t xml:space="preserve">   （1）增值税和消费税税收返还</t>
  </si>
  <si>
    <t xml:space="preserve">   （2）所得税基数返还</t>
  </si>
  <si>
    <t xml:space="preserve">   2、专项转移支付收入</t>
  </si>
  <si>
    <t xml:space="preserve">   3、一般性转移支付收入</t>
  </si>
  <si>
    <t xml:space="preserve">   （1）体制补助收入</t>
  </si>
  <si>
    <t xml:space="preserve">   （2）均衡性转移支付收入</t>
  </si>
  <si>
    <t xml:space="preserve">   （3）老少边穷转移支付收入</t>
  </si>
  <si>
    <t>　　　　　民族地区转移支付</t>
  </si>
  <si>
    <t>　　　　　边境转移支付项目</t>
  </si>
  <si>
    <t>　　　　　口岸建设项目</t>
  </si>
  <si>
    <t>　　　　　扶贫项目</t>
  </si>
  <si>
    <t>　　　　　边境维稳</t>
  </si>
  <si>
    <t xml:space="preserve">   （4）调整工资转移支补助收入</t>
  </si>
  <si>
    <t xml:space="preserve">   （5）农村税费改革补助收入</t>
  </si>
  <si>
    <t xml:space="preserve">   （6）县级基本财力保障机制奖补资金收入</t>
  </si>
  <si>
    <t xml:space="preserve">   （7）结算补助收入</t>
  </si>
  <si>
    <t xml:space="preserve">   （8）企业事业单位划转移补助收入</t>
  </si>
  <si>
    <t xml:space="preserve">   （9）基层公检法司转移支付收入</t>
  </si>
  <si>
    <t xml:space="preserve">   （10）义务教育等转移支付收入810</t>
  </si>
  <si>
    <t xml:space="preserve">   （11）基层养老保险和低保等转移支付收入</t>
  </si>
  <si>
    <t xml:space="preserve">   （12）新型农村合作医疗等转移支付收入72</t>
  </si>
  <si>
    <t xml:space="preserve">   （13）农村综合改革转移支付收入</t>
  </si>
  <si>
    <t xml:space="preserve">   （14）重点生态功能区转移支付收入</t>
  </si>
  <si>
    <t xml:space="preserve">   （15）固定数额补助收入</t>
  </si>
  <si>
    <t xml:space="preserve">   （16）其他一般性转移支付收入</t>
  </si>
  <si>
    <t>镇康县2017年一般公共预算税收返还和转移支付预算表</t>
  </si>
  <si>
    <t>上级补助收入</t>
  </si>
  <si>
    <t>镇康县2017年专项转移支付分项目预算表</t>
  </si>
  <si>
    <t>单位：万元</t>
  </si>
  <si>
    <t>上年执行数</t>
  </si>
  <si>
    <t>本年预算数</t>
  </si>
  <si>
    <t>一、2016年末地方政府一般债务余额实际数</t>
  </si>
  <si>
    <t>金额</t>
  </si>
  <si>
    <t>二、2016年末地方政府一般债务限额</t>
  </si>
  <si>
    <r>
      <t>四、201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年地方政府一般债务限额</t>
    </r>
  </si>
  <si>
    <r>
      <t>镇康县2017年专项</t>
    </r>
    <r>
      <rPr>
        <sz val="16"/>
        <rFont val="方正小标宋简体"/>
        <family val="0"/>
      </rPr>
      <t>债务限额和余额情况表</t>
    </r>
  </si>
  <si>
    <r>
      <t>镇康县2017年</t>
    </r>
    <r>
      <rPr>
        <sz val="16"/>
        <rFont val="方正小标宋简体"/>
        <family val="0"/>
      </rPr>
      <t>一般债务限额和余额情况表</t>
    </r>
  </si>
  <si>
    <t>一、2016年末地方政府专项债务余额实际数</t>
  </si>
  <si>
    <t>二、2016年末地方政府专债务限额</t>
  </si>
  <si>
    <r>
      <t>三、2017</t>
    </r>
    <r>
      <rPr>
        <sz val="12"/>
        <color indexed="8"/>
        <rFont val="宋体"/>
        <family val="0"/>
      </rPr>
      <t>年地方政府新增专项债券数额</t>
    </r>
  </si>
  <si>
    <r>
      <t>三、2017</t>
    </r>
    <r>
      <rPr>
        <sz val="12"/>
        <color indexed="8"/>
        <rFont val="宋体"/>
        <family val="0"/>
      </rPr>
      <t>年地方政府新增一般债券数额</t>
    </r>
  </si>
  <si>
    <t>2017年镇康县政府性基金预算收入表</t>
  </si>
  <si>
    <t>单位：万元</t>
  </si>
  <si>
    <t>2017年预算数</t>
  </si>
  <si>
    <t>预算数为上年快报数%</t>
  </si>
  <si>
    <t>一、配建商业设施租售收入</t>
  </si>
  <si>
    <t>二、公共租赁住房租金收入</t>
  </si>
  <si>
    <t>三、土地出让价款收入</t>
  </si>
  <si>
    <t>四、其他土地出让金收入</t>
  </si>
  <si>
    <t>五、城市基础设施配套费收入</t>
  </si>
  <si>
    <t>六、其他政府性基金收入</t>
  </si>
  <si>
    <t>本 年 收 入 合 计</t>
  </si>
  <si>
    <t>转移性收入</t>
  </si>
  <si>
    <t xml:space="preserve">  政府性基金上级补助收入</t>
  </si>
  <si>
    <t xml:space="preserve">  地方政府专项债券转贷收入</t>
  </si>
  <si>
    <t>上年结余</t>
  </si>
  <si>
    <t>调入资金</t>
  </si>
  <si>
    <t>收  入  合  计</t>
  </si>
  <si>
    <t>2017年镇康县政府性基金预算支出表</t>
  </si>
  <si>
    <t>一、文化体育与传媒支出</t>
  </si>
  <si>
    <t>%</t>
  </si>
  <si>
    <t xml:space="preserve">    国家电影事业发展专项资金支出</t>
  </si>
  <si>
    <t xml:space="preserve">      资助城市影院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</si>
  <si>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</si>
  <si>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</si>
  <si>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</si>
  <si>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</si>
  <si>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</si>
  <si>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>三、城乡社区支出</t>
  </si>
  <si>
    <t xml:space="preserve">    政府住房基金支出</t>
  </si>
  <si>
    <t xml:space="preserve">      廉租住房支出</t>
  </si>
  <si>
    <t xml:space="preserve">      保障性住房租金补贴</t>
  </si>
  <si>
    <t xml:space="preserve">      其他政府住房基金支出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</si>
  <si>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</si>
  <si>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</si>
  <si>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</si>
  <si>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其他国有土地使用权出让收入安排的支出</t>
  </si>
  <si>
    <t xml:space="preserve">    新增建设用地土地有偿使用费安排的支出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</si>
  <si>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</si>
  <si>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</si>
  <si>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</si>
  <si>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城市基础设施配套费及对应专项债务安排的支出</t>
  </si>
  <si>
    <t xml:space="preserve">      其他城市基础设施配套费安排的支出</t>
  </si>
  <si>
    <t>四、农林水支出</t>
  </si>
  <si>
    <t xml:space="preserve">    大中型水库库区基金支出</t>
  </si>
  <si>
    <t xml:space="preserve">      基础设施建设和经济发展</t>
  </si>
  <si>
    <t xml:space="preserve">      其他大中型水库库区基金支出</t>
  </si>
  <si>
    <t xml:space="preserve">    国家重大水利工程建设基金支出</t>
  </si>
  <si>
    <t xml:space="preserve">      其他重大水利工程建设基金支出</t>
  </si>
  <si>
    <t>五、资源勘探信息等支出</t>
  </si>
  <si>
    <t xml:space="preserve">    散装水泥专项资金支出</t>
  </si>
  <si>
    <t xml:space="preserve">      专用设备购置和维修</t>
  </si>
  <si>
    <t>六、其他支出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</si>
  <si>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</si>
  <si>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</si>
  <si>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</si>
  <si>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</si>
  <si>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</si>
  <si>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>支  出  合  计</t>
  </si>
  <si>
    <t>转移性支出</t>
  </si>
  <si>
    <t xml:space="preserve">  政府性基金补助支出</t>
  </si>
  <si>
    <t xml:space="preserve">  政府性基金上解支出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</si>
  <si>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地方政府存量债务置换债券支出</t>
    </r>
  </si>
  <si>
    <t>调出资金</t>
  </si>
  <si>
    <t>年终结余</t>
  </si>
  <si>
    <t>支   出   总   计</t>
  </si>
  <si>
    <t>上年执行数</t>
  </si>
  <si>
    <t>镇康县2017年政府性基金转移支付预算表</t>
  </si>
  <si>
    <t>合计：</t>
  </si>
  <si>
    <t>镇康县2017年国有资本经营收入预算表</t>
  </si>
  <si>
    <t>镇康县2017年国有资本经营支出预算表</t>
  </si>
  <si>
    <t>2017年镇康县财政社会保险基金收支预算表</t>
  </si>
  <si>
    <t>单位：万元</t>
  </si>
  <si>
    <t>项目</t>
  </si>
  <si>
    <t>社保基金合计</t>
  </si>
  <si>
    <t>2016年执行数</t>
  </si>
  <si>
    <t>2017年预算数</t>
  </si>
  <si>
    <t>比2016年执行数</t>
  </si>
  <si>
    <t>一、收入</t>
  </si>
  <si>
    <t>其中：1、保险费收入</t>
  </si>
  <si>
    <t xml:space="preserve">      2、利息收入</t>
  </si>
  <si>
    <t xml:space="preserve">      3、财政补贴收入</t>
  </si>
  <si>
    <t xml:space="preserve">      4、上级补助收入</t>
  </si>
  <si>
    <t xml:space="preserve">      5、转移收入</t>
  </si>
  <si>
    <t>二、支出</t>
  </si>
  <si>
    <t>其中：1、社会保险待遇支出</t>
  </si>
  <si>
    <t xml:space="preserve">      2、上解上级支出</t>
  </si>
  <si>
    <t xml:space="preserve">      3、转移支出</t>
  </si>
  <si>
    <t>三、本年收支结余</t>
  </si>
  <si>
    <t>四、年末滚存结余</t>
  </si>
  <si>
    <t>注：2017年工资福利支出比2016年执行数增长13836万元，主要是由于2017年起，退休人员工资划入社保构机发放增加养老保险预算7220万元，其余部份为工资增长，及随之增加的其他社会保险等支出。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</si>
</sst>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 "/>
    <numFmt numFmtId="179" formatCode="#,##0_ ;[Red]\-#,##0\ "/>
    <numFmt numFmtId="180" formatCode="0.0%"/>
    <numFmt numFmtId="181" formatCode="#,##0_);[Red]\(#,##0\)"/>
    <numFmt numFmtId="182" formatCode="#,##0_ "/>
    <numFmt numFmtId="183" formatCode="_ * #,##0_ ;_ * \-#,##0_ ;_ * &quot;-&quot;??_ ;_ @_ "/>
    <numFmt numFmtId="184" formatCode="0.00_ "/>
    <numFmt numFmtId="185" formatCode="[$-F800]dddd\,\ mmmm\ dd\,\ yyyy"/>
    <numFmt numFmtId="186" formatCode="_-* #,##0_-;\-* #,##0_-;_-* &quot;-&quot;_-;_-@_-"/>
    <numFmt numFmtId="187" formatCode="0_ "/>
    <numFmt numFmtId="188" formatCode="_-* #,##0.0_-;\-* #,##0.0_-;_-* &quot;-&quot;_-;_-@_-"/>
    <numFmt numFmtId="189" formatCode="_-* #,##0.00_-;\-* #,##0.00_-;_-* &quot;-&quot;_-;_-@_-"/>
    <numFmt numFmtId="190" formatCode="0;_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18"/>
      <name val="方正姚体"/>
      <family val="0"/>
    </font>
    <font>
      <sz val="18"/>
      <name val="华文行楷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方正小标宋简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33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43">
      <alignment vertical="center"/>
      <protection/>
    </xf>
    <xf numFmtId="0" fontId="3" fillId="0" borderId="0" xfId="43" applyFont="1">
      <alignment vertical="center"/>
      <protection/>
    </xf>
    <xf numFmtId="0" fontId="56" fillId="0" borderId="0" xfId="43" applyFont="1" applyAlignment="1">
      <alignment horizontal="center" vertical="center"/>
      <protection/>
    </xf>
    <xf numFmtId="0" fontId="57" fillId="0" borderId="0" xfId="43" applyFont="1">
      <alignment vertical="center"/>
      <protection/>
    </xf>
    <xf numFmtId="0" fontId="56" fillId="0" borderId="0" xfId="43" applyFont="1">
      <alignment vertical="center"/>
      <protection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83" fontId="8" fillId="0" borderId="10" xfId="53" applyNumberFormat="1" applyFont="1" applyBorder="1" applyAlignment="1">
      <alignment horizontal="right"/>
    </xf>
    <xf numFmtId="180" fontId="8" fillId="0" borderId="10" xfId="33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83" fontId="5" fillId="0" borderId="10" xfId="53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shrinkToFit="1"/>
    </xf>
    <xf numFmtId="183" fontId="5" fillId="0" borderId="10" xfId="53" applyNumberFormat="1" applyFont="1" applyBorder="1" applyAlignment="1">
      <alignment horizontal="right"/>
    </xf>
    <xf numFmtId="0" fontId="8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/>
    </xf>
    <xf numFmtId="183" fontId="8" fillId="0" borderId="10" xfId="53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3" fontId="6" fillId="0" borderId="10" xfId="53" applyNumberFormat="1" applyFont="1" applyBorder="1" applyAlignment="1">
      <alignment/>
    </xf>
    <xf numFmtId="183" fontId="0" fillId="0" borderId="10" xfId="53" applyNumberFormat="1" applyFont="1" applyBorder="1" applyAlignment="1">
      <alignment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9" fontId="0" fillId="0" borderId="10" xfId="33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84" fontId="53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 shrinkToFit="1"/>
    </xf>
    <xf numFmtId="183" fontId="10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182" fontId="9" fillId="0" borderId="10" xfId="0" applyNumberFormat="1" applyFont="1" applyFill="1" applyBorder="1" applyAlignment="1">
      <alignment shrinkToFit="1"/>
    </xf>
    <xf numFmtId="190" fontId="9" fillId="0" borderId="10" xfId="0" applyNumberFormat="1" applyFont="1" applyFill="1" applyBorder="1" applyAlignment="1">
      <alignment shrinkToFit="1"/>
    </xf>
    <xf numFmtId="0" fontId="53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58" fontId="5" fillId="0" borderId="12" xfId="0" applyNumberFormat="1" applyFont="1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3" fontId="9" fillId="0" borderId="10" xfId="53" applyNumberFormat="1" applyFont="1" applyBorder="1" applyAlignment="1">
      <alignment horizontal="center" vertical="center"/>
    </xf>
    <xf numFmtId="9" fontId="9" fillId="0" borderId="10" xfId="33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83" fontId="10" fillId="0" borderId="10" xfId="53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183" fontId="9" fillId="0" borderId="10" xfId="53" applyNumberFormat="1" applyFont="1" applyFill="1" applyBorder="1" applyAlignment="1">
      <alignment horizontal="center" vertical="center"/>
    </xf>
    <xf numFmtId="183" fontId="9" fillId="0" borderId="10" xfId="53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9" fontId="9" fillId="0" borderId="10" xfId="33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9" fontId="10" fillId="0" borderId="10" xfId="3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vertical="center" shrinkToFit="1"/>
    </xf>
    <xf numFmtId="183" fontId="10" fillId="33" borderId="10" xfId="0" applyNumberFormat="1" applyFont="1" applyFill="1" applyBorder="1" applyAlignment="1">
      <alignment vertical="center" shrinkToFit="1"/>
    </xf>
    <xf numFmtId="0" fontId="10" fillId="33" borderId="10" xfId="0" applyFont="1" applyFill="1" applyBorder="1" applyAlignment="1">
      <alignment vertical="center" shrinkToFit="1"/>
    </xf>
    <xf numFmtId="187" fontId="10" fillId="33" borderId="10" xfId="0" applyNumberFormat="1" applyFont="1" applyFill="1" applyBorder="1" applyAlignment="1">
      <alignment vertical="center" shrinkToFit="1"/>
    </xf>
    <xf numFmtId="182" fontId="10" fillId="33" borderId="10" xfId="0" applyNumberFormat="1" applyFont="1" applyFill="1" applyBorder="1" applyAlignment="1">
      <alignment vertical="center" shrinkToFit="1"/>
    </xf>
    <xf numFmtId="0" fontId="9" fillId="33" borderId="10" xfId="0" applyFont="1" applyFill="1" applyBorder="1" applyAlignment="1">
      <alignment vertical="center" shrinkToFit="1"/>
    </xf>
    <xf numFmtId="182" fontId="9" fillId="33" borderId="10" xfId="0" applyNumberFormat="1" applyFont="1" applyFill="1" applyBorder="1" applyAlignment="1">
      <alignment vertical="center" shrinkToFit="1"/>
    </xf>
    <xf numFmtId="186" fontId="10" fillId="33" borderId="10" xfId="54" applyNumberFormat="1" applyFont="1" applyFill="1" applyBorder="1" applyAlignment="1">
      <alignment vertical="center" shrinkToFit="1"/>
    </xf>
    <xf numFmtId="182" fontId="10" fillId="33" borderId="10" xfId="54" applyNumberFormat="1" applyFont="1" applyFill="1" applyBorder="1" applyAlignment="1">
      <alignment vertical="center" shrinkToFit="1"/>
    </xf>
    <xf numFmtId="186" fontId="10" fillId="33" borderId="10" xfId="0" applyNumberFormat="1" applyFont="1" applyFill="1" applyBorder="1" applyAlignment="1">
      <alignment vertical="center" shrinkToFit="1"/>
    </xf>
    <xf numFmtId="0" fontId="9" fillId="33" borderId="10" xfId="0" applyFont="1" applyFill="1" applyBorder="1" applyAlignment="1">
      <alignment shrinkToFit="1"/>
    </xf>
    <xf numFmtId="182" fontId="9" fillId="33" borderId="17" xfId="0" applyNumberFormat="1" applyFont="1" applyFill="1" applyBorder="1" applyAlignment="1">
      <alignment shrinkToFit="1"/>
    </xf>
    <xf numFmtId="182" fontId="9" fillId="33" borderId="10" xfId="0" applyNumberFormat="1" applyFont="1" applyFill="1" applyBorder="1" applyAlignment="1">
      <alignment shrinkToFit="1"/>
    </xf>
    <xf numFmtId="190" fontId="9" fillId="33" borderId="10" xfId="0" applyNumberFormat="1" applyFont="1" applyFill="1" applyBorder="1" applyAlignment="1">
      <alignment shrinkToFit="1"/>
    </xf>
    <xf numFmtId="190" fontId="9" fillId="33" borderId="10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5" fontId="9" fillId="0" borderId="12" xfId="0" applyNumberFormat="1" applyFont="1" applyBorder="1" applyAlignment="1">
      <alignment horizontal="left" vertical="center" shrinkToFit="1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_2007年云南省向人大报送政府收支预算表格式编制过程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12" sqref="C12"/>
    </sheetView>
  </sheetViews>
  <sheetFormatPr defaultColWidth="8.7109375" defaultRowHeight="15"/>
  <cols>
    <col min="1" max="2" width="20.7109375" style="3" customWidth="1"/>
    <col min="3" max="3" width="29.8515625" style="3" customWidth="1"/>
    <col min="4" max="4" width="27.00390625" style="3" customWidth="1"/>
    <col min="5" max="16384" width="8.7109375" style="3" customWidth="1"/>
  </cols>
  <sheetData>
    <row r="1" spans="1:4" s="16" customFormat="1" ht="30" customHeight="1">
      <c r="A1" s="137" t="s">
        <v>181</v>
      </c>
      <c r="B1" s="137"/>
      <c r="C1" s="137"/>
      <c r="D1" s="137"/>
    </row>
    <row r="2" spans="1:4" ht="14.25">
      <c r="A2" s="30"/>
      <c r="B2" s="31"/>
      <c r="C2" s="31"/>
      <c r="D2" s="31" t="s">
        <v>182</v>
      </c>
    </row>
    <row r="3" spans="1:4" s="28" customFormat="1" ht="18" customHeight="1">
      <c r="A3" s="32"/>
      <c r="B3" s="159" t="s">
        <v>37</v>
      </c>
      <c r="C3" s="32" t="s">
        <v>183</v>
      </c>
      <c r="D3" s="32" t="s">
        <v>184</v>
      </c>
    </row>
    <row r="4" spans="1:4" s="29" customFormat="1" ht="18" customHeight="1">
      <c r="A4" s="33" t="s">
        <v>0</v>
      </c>
      <c r="B4" s="34">
        <f>SUM(B5:B18)</f>
        <v>13963</v>
      </c>
      <c r="C4" s="34">
        <f>SUM(C5:C18)</f>
        <v>19400</v>
      </c>
      <c r="D4" s="35">
        <f>C4/B4</f>
        <v>1.3893862350497743</v>
      </c>
    </row>
    <row r="5" spans="1:4" s="29" customFormat="1" ht="18" customHeight="1">
      <c r="A5" s="36" t="s">
        <v>185</v>
      </c>
      <c r="B5" s="37">
        <v>7391</v>
      </c>
      <c r="C5" s="37">
        <v>12760</v>
      </c>
      <c r="D5" s="35">
        <f aca="true" t="shared" si="0" ref="D5:D34">C5/B5</f>
        <v>1.7264240292247328</v>
      </c>
    </row>
    <row r="6" spans="1:4" s="29" customFormat="1" ht="18" customHeight="1">
      <c r="A6" s="36" t="s">
        <v>186</v>
      </c>
      <c r="B6" s="37">
        <v>1938</v>
      </c>
      <c r="C6" s="37">
        <v>35</v>
      </c>
      <c r="D6" s="35">
        <f t="shared" si="0"/>
        <v>0.01805985552115583</v>
      </c>
    </row>
    <row r="7" spans="1:4" s="29" customFormat="1" ht="18" customHeight="1">
      <c r="A7" s="36" t="s">
        <v>187</v>
      </c>
      <c r="B7" s="37">
        <v>682</v>
      </c>
      <c r="C7" s="37">
        <v>880</v>
      </c>
      <c r="D7" s="35">
        <f t="shared" si="0"/>
        <v>1.2903225806451613</v>
      </c>
    </row>
    <row r="8" spans="1:4" s="29" customFormat="1" ht="18" customHeight="1">
      <c r="A8" s="36" t="s">
        <v>188</v>
      </c>
      <c r="B8" s="37">
        <v>241</v>
      </c>
      <c r="C8" s="37">
        <v>240</v>
      </c>
      <c r="D8" s="35">
        <f t="shared" si="0"/>
        <v>0.995850622406639</v>
      </c>
    </row>
    <row r="9" spans="1:4" s="29" customFormat="1" ht="18" customHeight="1">
      <c r="A9" s="36" t="s">
        <v>189</v>
      </c>
      <c r="B9" s="37">
        <v>411</v>
      </c>
      <c r="C9" s="37">
        <v>765</v>
      </c>
      <c r="D9" s="35">
        <f t="shared" si="0"/>
        <v>1.8613138686131387</v>
      </c>
    </row>
    <row r="10" spans="1:4" s="29" customFormat="1" ht="18" customHeight="1">
      <c r="A10" s="38" t="s">
        <v>190</v>
      </c>
      <c r="B10" s="37">
        <v>694</v>
      </c>
      <c r="C10" s="37">
        <v>980</v>
      </c>
      <c r="D10" s="35">
        <f t="shared" si="0"/>
        <v>1.4121037463976944</v>
      </c>
    </row>
    <row r="11" spans="1:4" s="29" customFormat="1" ht="18" customHeight="1">
      <c r="A11" s="38" t="s">
        <v>191</v>
      </c>
      <c r="B11" s="37">
        <v>374</v>
      </c>
      <c r="C11" s="37">
        <v>600</v>
      </c>
      <c r="D11" s="35">
        <f t="shared" si="0"/>
        <v>1.6042780748663101</v>
      </c>
    </row>
    <row r="12" spans="1:4" s="29" customFormat="1" ht="18" customHeight="1">
      <c r="A12" s="38" t="s">
        <v>192</v>
      </c>
      <c r="B12" s="37">
        <v>258</v>
      </c>
      <c r="C12" s="37">
        <v>470</v>
      </c>
      <c r="D12" s="35">
        <f t="shared" si="0"/>
        <v>1.821705426356589</v>
      </c>
    </row>
    <row r="13" spans="1:4" s="29" customFormat="1" ht="18" customHeight="1">
      <c r="A13" s="38" t="s">
        <v>193</v>
      </c>
      <c r="B13" s="37">
        <v>167</v>
      </c>
      <c r="C13" s="37">
        <v>450</v>
      </c>
      <c r="D13" s="35">
        <f t="shared" si="0"/>
        <v>2.694610778443114</v>
      </c>
    </row>
    <row r="14" spans="1:4" s="29" customFormat="1" ht="18" customHeight="1">
      <c r="A14" s="38" t="s">
        <v>194</v>
      </c>
      <c r="B14" s="37">
        <v>181</v>
      </c>
      <c r="C14" s="37">
        <v>400</v>
      </c>
      <c r="D14" s="35">
        <f t="shared" si="0"/>
        <v>2.2099447513812156</v>
      </c>
    </row>
    <row r="15" spans="1:4" s="29" customFormat="1" ht="18" customHeight="1">
      <c r="A15" s="38" t="s">
        <v>195</v>
      </c>
      <c r="B15" s="37">
        <v>180</v>
      </c>
      <c r="C15" s="37">
        <v>300</v>
      </c>
      <c r="D15" s="35">
        <f t="shared" si="0"/>
        <v>1.6666666666666667</v>
      </c>
    </row>
    <row r="16" spans="1:4" s="29" customFormat="1" ht="18" customHeight="1">
      <c r="A16" s="39" t="s">
        <v>196</v>
      </c>
      <c r="B16" s="37">
        <v>234</v>
      </c>
      <c r="C16" s="37">
        <v>70</v>
      </c>
      <c r="D16" s="35">
        <f t="shared" si="0"/>
        <v>0.29914529914529914</v>
      </c>
    </row>
    <row r="17" spans="1:4" s="29" customFormat="1" ht="18" customHeight="1">
      <c r="A17" s="38" t="s">
        <v>197</v>
      </c>
      <c r="B17" s="37">
        <v>389</v>
      </c>
      <c r="C17" s="40">
        <v>550</v>
      </c>
      <c r="D17" s="35">
        <f t="shared" si="0"/>
        <v>1.4138817480719794</v>
      </c>
    </row>
    <row r="18" spans="1:4" s="29" customFormat="1" ht="18" customHeight="1">
      <c r="A18" s="38" t="s">
        <v>198</v>
      </c>
      <c r="B18" s="40">
        <v>823</v>
      </c>
      <c r="C18" s="40">
        <v>900</v>
      </c>
      <c r="D18" s="35">
        <f t="shared" si="0"/>
        <v>1.0935601458080195</v>
      </c>
    </row>
    <row r="19" spans="1:4" s="29" customFormat="1" ht="18" customHeight="1">
      <c r="A19" s="41" t="s">
        <v>199</v>
      </c>
      <c r="B19" s="34">
        <f>SUM(B20:B25)</f>
        <v>17943</v>
      </c>
      <c r="C19" s="34">
        <f>SUM(C20:C25)</f>
        <v>13800</v>
      </c>
      <c r="D19" s="35">
        <f t="shared" si="0"/>
        <v>0.7691021568299615</v>
      </c>
    </row>
    <row r="20" spans="1:4" s="29" customFormat="1" ht="18" customHeight="1">
      <c r="A20" s="42" t="s">
        <v>200</v>
      </c>
      <c r="B20" s="40">
        <v>996</v>
      </c>
      <c r="C20" s="40">
        <v>500</v>
      </c>
      <c r="D20" s="35">
        <f t="shared" si="0"/>
        <v>0.5020080321285141</v>
      </c>
    </row>
    <row r="21" spans="1:4" s="29" customFormat="1" ht="18" customHeight="1">
      <c r="A21" s="38" t="s">
        <v>201</v>
      </c>
      <c r="B21" s="40">
        <v>1387</v>
      </c>
      <c r="C21" s="40">
        <v>1430</v>
      </c>
      <c r="D21" s="35">
        <f t="shared" si="0"/>
        <v>1.0310021629416006</v>
      </c>
    </row>
    <row r="22" spans="1:4" s="29" customFormat="1" ht="18" customHeight="1">
      <c r="A22" s="38" t="s">
        <v>202</v>
      </c>
      <c r="B22" s="40">
        <v>7972</v>
      </c>
      <c r="C22" s="40">
        <v>7000</v>
      </c>
      <c r="D22" s="35">
        <f t="shared" si="0"/>
        <v>0.8780732563973909</v>
      </c>
    </row>
    <row r="23" spans="1:4" s="29" customFormat="1" ht="18" customHeight="1">
      <c r="A23" s="38" t="s">
        <v>203</v>
      </c>
      <c r="B23" s="40">
        <v>1355</v>
      </c>
      <c r="C23" s="40">
        <v>1550</v>
      </c>
      <c r="D23" s="35">
        <f t="shared" si="0"/>
        <v>1.1439114391143912</v>
      </c>
    </row>
    <row r="24" spans="1:4" s="29" customFormat="1" ht="18" customHeight="1">
      <c r="A24" s="38" t="s">
        <v>204</v>
      </c>
      <c r="B24" s="40">
        <v>72</v>
      </c>
      <c r="C24" s="40"/>
      <c r="D24" s="35">
        <f t="shared" si="0"/>
        <v>0</v>
      </c>
    </row>
    <row r="25" spans="1:4" s="29" customFormat="1" ht="18" customHeight="1">
      <c r="A25" s="38" t="s">
        <v>205</v>
      </c>
      <c r="B25" s="40">
        <v>6161</v>
      </c>
      <c r="C25" s="40">
        <v>3320</v>
      </c>
      <c r="D25" s="35">
        <f t="shared" si="0"/>
        <v>0.5388735594870963</v>
      </c>
    </row>
    <row r="26" spans="1:4" s="29" customFormat="1" ht="18" customHeight="1">
      <c r="A26" s="43" t="s">
        <v>206</v>
      </c>
      <c r="B26" s="44">
        <f>SUM(B4,B19)</f>
        <v>31906</v>
      </c>
      <c r="C26" s="44">
        <f>SUM(C4,C19)</f>
        <v>33200</v>
      </c>
      <c r="D26" s="35">
        <f t="shared" si="0"/>
        <v>1.0405566351156523</v>
      </c>
    </row>
    <row r="27" spans="1:4" s="29" customFormat="1" ht="18" customHeight="1">
      <c r="A27" s="45" t="s">
        <v>207</v>
      </c>
      <c r="B27" s="46">
        <f>SUM(B28:B31)</f>
        <v>185510</v>
      </c>
      <c r="C27" s="46">
        <f>SUM(C28:C31)</f>
        <v>186200</v>
      </c>
      <c r="D27" s="35">
        <f t="shared" si="0"/>
        <v>1.0037194760390276</v>
      </c>
    </row>
    <row r="28" spans="1:4" s="29" customFormat="1" ht="18" customHeight="1">
      <c r="A28" s="36" t="s">
        <v>208</v>
      </c>
      <c r="B28" s="47">
        <v>1649</v>
      </c>
      <c r="C28" s="47">
        <v>1649</v>
      </c>
      <c r="D28" s="35">
        <f t="shared" si="0"/>
        <v>1</v>
      </c>
    </row>
    <row r="29" spans="1:4" s="29" customFormat="1" ht="18" customHeight="1">
      <c r="A29" s="36" t="s">
        <v>209</v>
      </c>
      <c r="B29" s="47">
        <v>86146</v>
      </c>
      <c r="C29" s="47">
        <v>82651</v>
      </c>
      <c r="D29" s="35">
        <f t="shared" si="0"/>
        <v>0.9594293408864022</v>
      </c>
    </row>
    <row r="30" spans="1:4" s="29" customFormat="1" ht="18" customHeight="1">
      <c r="A30" s="36" t="s">
        <v>210</v>
      </c>
      <c r="B30" s="47">
        <v>55035</v>
      </c>
      <c r="C30" s="47">
        <v>66900</v>
      </c>
      <c r="D30" s="35">
        <f t="shared" si="0"/>
        <v>1.2155900790406104</v>
      </c>
    </row>
    <row r="31" spans="1:4" s="29" customFormat="1" ht="18" customHeight="1">
      <c r="A31" s="36" t="s">
        <v>211</v>
      </c>
      <c r="B31" s="47">
        <v>42680</v>
      </c>
      <c r="C31" s="47">
        <v>35000</v>
      </c>
      <c r="D31" s="35">
        <f t="shared" si="0"/>
        <v>0.8200562324273665</v>
      </c>
    </row>
    <row r="32" spans="1:4" s="29" customFormat="1" ht="18" customHeight="1">
      <c r="A32" s="45" t="s">
        <v>212</v>
      </c>
      <c r="B32" s="46"/>
      <c r="C32" s="46"/>
      <c r="D32" s="35" t="e">
        <f t="shared" si="0"/>
        <v>#DIV/0!</v>
      </c>
    </row>
    <row r="33" spans="1:4" s="29" customFormat="1" ht="18" customHeight="1">
      <c r="A33" s="45" t="s">
        <v>213</v>
      </c>
      <c r="B33" s="46">
        <v>373</v>
      </c>
      <c r="C33" s="46"/>
      <c r="D33" s="35">
        <f t="shared" si="0"/>
        <v>0</v>
      </c>
    </row>
    <row r="34" spans="1:4" s="29" customFormat="1" ht="18" customHeight="1">
      <c r="A34" s="43" t="s">
        <v>214</v>
      </c>
      <c r="B34" s="46">
        <f>SUM(B26,B27,B32:B33)</f>
        <v>217789</v>
      </c>
      <c r="C34" s="46">
        <f>SUM(C26,C27,C32:C33)</f>
        <v>219400</v>
      </c>
      <c r="D34" s="35">
        <f t="shared" si="0"/>
        <v>1.007397067804159</v>
      </c>
    </row>
    <row r="35" s="29" customFormat="1" ht="18" customHeight="1"/>
    <row r="36" s="29" customFormat="1" ht="18" customHeight="1"/>
    <row r="37" s="29" customFormat="1" ht="18" customHeight="1"/>
    <row r="38" s="29" customFormat="1" ht="18" customHeight="1"/>
    <row r="39" s="29" customFormat="1" ht="19.5" customHeight="1"/>
    <row r="40" s="29" customFormat="1" ht="19.5" customHeight="1"/>
    <row r="41" s="29" customFormat="1" ht="19.5" customHeight="1"/>
    <row r="42" s="29" customFormat="1" ht="19.5" customHeight="1"/>
    <row r="43" s="29" customFormat="1" ht="19.5" customHeight="1"/>
    <row r="44" s="29" customFormat="1" ht="19.5" customHeight="1"/>
    <row r="45" s="29" customFormat="1" ht="19.5" customHeight="1"/>
    <row r="46" s="29" customFormat="1" ht="19.5" customHeight="1"/>
    <row r="47" s="29" customFormat="1" ht="19.5" customHeight="1"/>
    <row r="48" s="29" customFormat="1" ht="19.5" customHeight="1"/>
    <row r="49" s="29" customFormat="1" ht="19.5" customHeight="1"/>
    <row r="50" s="29" customFormat="1" ht="19.5" customHeight="1"/>
    <row r="51" s="29" customFormat="1" ht="19.5" customHeight="1"/>
    <row r="52" s="29" customFormat="1" ht="19.5" customHeight="1"/>
    <row r="53" s="29" customFormat="1" ht="19.5" customHeight="1"/>
    <row r="54" s="29" customFormat="1" ht="19.5" customHeight="1"/>
    <row r="55" s="29" customFormat="1" ht="19.5" customHeight="1"/>
    <row r="56" s="29" customFormat="1" ht="19.5" customHeight="1"/>
    <row r="57" s="29" customFormat="1" ht="19.5" customHeight="1"/>
    <row r="58" s="29" customFormat="1" ht="19.5" customHeight="1"/>
    <row r="59" s="29" customFormat="1" ht="19.5" customHeight="1"/>
    <row r="60" s="29" customFormat="1" ht="19.5" customHeight="1"/>
    <row r="61" s="29" customFormat="1" ht="19.5" customHeight="1"/>
    <row r="62" s="29" customFormat="1" ht="19.5" customHeight="1"/>
    <row r="63" s="29" customFormat="1" ht="19.5" customHeight="1"/>
    <row r="64" s="29" customFormat="1" ht="19.5" customHeight="1"/>
    <row r="65" s="29" customFormat="1" ht="19.5" customHeight="1"/>
    <row r="66" s="29" customFormat="1" ht="19.5" customHeight="1"/>
    <row r="67" s="29" customFormat="1" ht="19.5" customHeight="1"/>
    <row r="68" s="29" customFormat="1" ht="19.5" customHeight="1"/>
    <row r="69" s="29" customFormat="1" ht="19.5" customHeight="1"/>
    <row r="70" s="29" customFormat="1" ht="19.5" customHeight="1"/>
    <row r="71" s="29" customFormat="1" ht="19.5" customHeight="1"/>
    <row r="72" s="29" customFormat="1" ht="19.5" customHeight="1"/>
    <row r="73" s="29" customFormat="1" ht="19.5" customHeight="1"/>
    <row r="74" s="29" customFormat="1" ht="19.5" customHeight="1"/>
    <row r="75" s="29" customFormat="1" ht="19.5" customHeight="1"/>
    <row r="76" s="29" customFormat="1" ht="19.5" customHeight="1"/>
    <row r="77" s="29" customFormat="1" ht="19.5" customHeight="1"/>
    <row r="78" s="29" customFormat="1" ht="19.5" customHeight="1"/>
    <row r="79" s="29" customFormat="1" ht="19.5" customHeight="1"/>
    <row r="80" s="29" customFormat="1" ht="19.5" customHeight="1"/>
    <row r="81" s="29" customFormat="1" ht="19.5" customHeight="1"/>
    <row r="82" s="29" customFormat="1" ht="19.5" customHeight="1"/>
    <row r="83" s="29" customFormat="1" ht="19.5" customHeight="1"/>
    <row r="84" s="29" customFormat="1" ht="19.5" customHeight="1"/>
    <row r="85" s="29" customFormat="1" ht="19.5" customHeight="1"/>
    <row r="86" s="29" customFormat="1" ht="19.5" customHeight="1"/>
    <row r="87" s="29" customFormat="1" ht="19.5" customHeight="1"/>
    <row r="88" s="29" customFormat="1" ht="19.5" customHeight="1"/>
    <row r="89" s="29" customFormat="1" ht="19.5" customHeight="1"/>
    <row r="90" s="29" customFormat="1" ht="19.5" customHeight="1"/>
    <row r="91" s="29" customFormat="1" ht="19.5" customHeight="1"/>
    <row r="92" s="29" customFormat="1" ht="19.5" customHeight="1"/>
    <row r="93" s="29" customFormat="1" ht="19.5" customHeight="1"/>
    <row r="94" s="29" customFormat="1" ht="19.5" customHeight="1"/>
    <row r="95" s="29" customFormat="1" ht="19.5" customHeight="1"/>
    <row r="96" s="29" customFormat="1" ht="19.5" customHeight="1"/>
    <row r="97" s="29" customFormat="1" ht="19.5" customHeight="1"/>
    <row r="98" s="29" customFormat="1" ht="19.5" customHeight="1"/>
    <row r="99" s="29" customFormat="1" ht="19.5" customHeight="1"/>
    <row r="100" s="29" customFormat="1" ht="19.5" customHeight="1"/>
    <row r="101" s="29" customFormat="1" ht="19.5" customHeight="1"/>
    <row r="102" s="29" customFormat="1" ht="19.5" customHeight="1"/>
    <row r="103" s="29" customFormat="1" ht="19.5" customHeight="1"/>
    <row r="104" s="29" customFormat="1" ht="19.5" customHeight="1"/>
    <row r="105" s="29" customFormat="1" ht="19.5" customHeight="1"/>
    <row r="106" s="29" customFormat="1" ht="19.5" customHeight="1"/>
    <row r="107" s="29" customFormat="1" ht="19.5" customHeight="1"/>
    <row r="108" s="29" customFormat="1" ht="19.5" customHeight="1"/>
    <row r="109" s="29" customFormat="1" ht="19.5" customHeight="1"/>
    <row r="110" s="29" customFormat="1" ht="19.5" customHeight="1"/>
    <row r="111" s="29" customFormat="1" ht="19.5" customHeight="1"/>
    <row r="112" s="29" customFormat="1" ht="19.5" customHeight="1"/>
    <row r="113" s="29" customFormat="1" ht="19.5" customHeight="1"/>
    <row r="114" s="29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1.7109375" style="30" customWidth="1"/>
    <col min="2" max="3" width="17.421875" style="30" customWidth="1"/>
    <col min="4" max="4" width="16.140625" style="30" customWidth="1"/>
  </cols>
  <sheetData>
    <row r="1" spans="1:4" s="15" customFormat="1" ht="30" customHeight="1">
      <c r="A1" s="150" t="s">
        <v>666</v>
      </c>
      <c r="B1" s="151"/>
      <c r="C1" s="151"/>
      <c r="D1" s="151"/>
    </row>
    <row r="2" spans="1:4" s="3" customFormat="1" ht="14.25">
      <c r="A2" s="78"/>
      <c r="B2" s="79"/>
      <c r="C2" s="80"/>
      <c r="D2" s="81" t="s">
        <v>667</v>
      </c>
    </row>
    <row r="3" spans="1:4" s="24" customFormat="1" ht="27" customHeight="1">
      <c r="A3" s="82"/>
      <c r="B3" s="82" t="s">
        <v>731</v>
      </c>
      <c r="C3" s="82" t="s">
        <v>668</v>
      </c>
      <c r="D3" s="83" t="s">
        <v>669</v>
      </c>
    </row>
    <row r="4" spans="1:4" s="14" customFormat="1" ht="19.5" customHeight="1">
      <c r="A4" s="84" t="s">
        <v>670</v>
      </c>
      <c r="B4" s="85"/>
      <c r="C4" s="85"/>
      <c r="D4" s="86"/>
    </row>
    <row r="5" spans="1:4" s="14" customFormat="1" ht="19.5" customHeight="1">
      <c r="A5" s="84" t="s">
        <v>671</v>
      </c>
      <c r="B5" s="85"/>
      <c r="C5" s="85"/>
      <c r="D5" s="86"/>
    </row>
    <row r="6" spans="1:4" s="14" customFormat="1" ht="19.5" customHeight="1">
      <c r="A6" s="84" t="s">
        <v>672</v>
      </c>
      <c r="B6" s="85">
        <v>1087</v>
      </c>
      <c r="C6" s="85">
        <v>14076</v>
      </c>
      <c r="D6" s="86">
        <f aca="true" t="shared" si="0" ref="D6:D16">C6/B6</f>
        <v>12.949402023919044</v>
      </c>
    </row>
    <row r="7" spans="1:4" s="14" customFormat="1" ht="19.5" customHeight="1">
      <c r="A7" s="84" t="s">
        <v>673</v>
      </c>
      <c r="B7" s="85">
        <v>71</v>
      </c>
      <c r="C7" s="85">
        <v>120</v>
      </c>
      <c r="D7" s="86">
        <f t="shared" si="0"/>
        <v>1.6901408450704225</v>
      </c>
    </row>
    <row r="8" spans="1:4" s="14" customFormat="1" ht="19.5" customHeight="1">
      <c r="A8" s="84" t="s">
        <v>674</v>
      </c>
      <c r="B8" s="85">
        <v>61</v>
      </c>
      <c r="C8" s="85">
        <v>150</v>
      </c>
      <c r="D8" s="86">
        <f t="shared" si="0"/>
        <v>2.459016393442623</v>
      </c>
    </row>
    <row r="9" spans="1:4" s="14" customFormat="1" ht="19.5" customHeight="1">
      <c r="A9" s="87" t="s">
        <v>675</v>
      </c>
      <c r="B9" s="85"/>
      <c r="C9" s="85"/>
      <c r="D9" s="86"/>
    </row>
    <row r="10" spans="1:4" s="14" customFormat="1" ht="19.5" customHeight="1">
      <c r="A10" s="88" t="s">
        <v>676</v>
      </c>
      <c r="B10" s="89">
        <f>SUM(B4:B9)</f>
        <v>1219</v>
      </c>
      <c r="C10" s="89">
        <f>SUM(C4:C9)</f>
        <v>14346</v>
      </c>
      <c r="D10" s="86">
        <f t="shared" si="0"/>
        <v>11.768662838392125</v>
      </c>
    </row>
    <row r="11" spans="1:4" s="14" customFormat="1" ht="19.5" customHeight="1">
      <c r="A11" s="90" t="s">
        <v>677</v>
      </c>
      <c r="B11" s="91">
        <f>B12+B13</f>
        <v>5148</v>
      </c>
      <c r="C11" s="91">
        <f>C12+C13</f>
        <v>4200</v>
      </c>
      <c r="D11" s="86">
        <f t="shared" si="0"/>
        <v>0.8158508158508159</v>
      </c>
    </row>
    <row r="12" spans="1:4" s="14" customFormat="1" ht="19.5" customHeight="1">
      <c r="A12" s="87" t="s">
        <v>678</v>
      </c>
      <c r="B12" s="91">
        <v>4148</v>
      </c>
      <c r="C12" s="91">
        <v>4200</v>
      </c>
      <c r="D12" s="86">
        <f t="shared" si="0"/>
        <v>1.012536162005786</v>
      </c>
    </row>
    <row r="13" spans="1:4" s="14" customFormat="1" ht="19.5" customHeight="1">
      <c r="A13" s="87" t="s">
        <v>679</v>
      </c>
      <c r="B13" s="91">
        <v>1000</v>
      </c>
      <c r="C13" s="91"/>
      <c r="D13" s="86"/>
    </row>
    <row r="14" spans="1:4" s="14" customFormat="1" ht="19.5" customHeight="1">
      <c r="A14" s="87" t="s">
        <v>680</v>
      </c>
      <c r="B14" s="92">
        <v>41</v>
      </c>
      <c r="C14" s="92">
        <v>54</v>
      </c>
      <c r="D14" s="86">
        <f t="shared" si="0"/>
        <v>1.3170731707317074</v>
      </c>
    </row>
    <row r="15" spans="1:4" s="14" customFormat="1" ht="19.5" customHeight="1">
      <c r="A15" s="87" t="s">
        <v>681</v>
      </c>
      <c r="B15" s="93"/>
      <c r="C15" s="93"/>
      <c r="D15" s="86"/>
    </row>
    <row r="16" spans="1:4" s="14" customFormat="1" ht="19.5" customHeight="1">
      <c r="A16" s="94" t="s">
        <v>682</v>
      </c>
      <c r="B16" s="95">
        <f>SUM(B10:B11,B14:B15)</f>
        <v>6408</v>
      </c>
      <c r="C16" s="95">
        <f>SUM(C10:C11,C14:C15)</f>
        <v>18600</v>
      </c>
      <c r="D16" s="86">
        <f t="shared" si="0"/>
        <v>2.902621722846442</v>
      </c>
    </row>
    <row r="17" spans="1:4" s="14" customFormat="1" ht="19.5" customHeight="1">
      <c r="A17" s="30"/>
      <c r="B17" s="30"/>
      <c r="C17" s="30"/>
      <c r="D17" s="30"/>
    </row>
    <row r="18" spans="1:4" s="14" customFormat="1" ht="19.5" customHeight="1">
      <c r="A18" s="30"/>
      <c r="B18" s="30"/>
      <c r="C18" s="30"/>
      <c r="D18" s="30"/>
    </row>
    <row r="19" spans="1:4" s="14" customFormat="1" ht="19.5" customHeight="1">
      <c r="A19" s="30"/>
      <c r="B19" s="30"/>
      <c r="C19" s="30"/>
      <c r="D19" s="30"/>
    </row>
    <row r="20" spans="1:4" s="14" customFormat="1" ht="19.5" customHeight="1">
      <c r="A20" s="30"/>
      <c r="B20" s="30"/>
      <c r="C20" s="30"/>
      <c r="D20" s="30"/>
    </row>
    <row r="21" spans="1:4" s="14" customFormat="1" ht="19.5" customHeight="1">
      <c r="A21" s="30"/>
      <c r="B21" s="30"/>
      <c r="C21" s="30"/>
      <c r="D21" s="30"/>
    </row>
    <row r="22" spans="1:4" s="14" customFormat="1" ht="19.5" customHeight="1">
      <c r="A22" s="30"/>
      <c r="B22" s="30"/>
      <c r="C22" s="30"/>
      <c r="D22" s="30"/>
    </row>
    <row r="23" spans="1:4" s="14" customFormat="1" ht="19.5" customHeight="1">
      <c r="A23" s="30"/>
      <c r="B23" s="30"/>
      <c r="C23" s="30"/>
      <c r="D23" s="30"/>
    </row>
    <row r="24" spans="1:4" s="14" customFormat="1" ht="19.5" customHeight="1">
      <c r="A24" s="30"/>
      <c r="B24" s="30"/>
      <c r="C24" s="30"/>
      <c r="D24" s="30"/>
    </row>
    <row r="25" spans="1:4" s="14" customFormat="1" ht="19.5" customHeight="1">
      <c r="A25" s="30"/>
      <c r="B25" s="30"/>
      <c r="C25" s="30"/>
      <c r="D25" s="30"/>
    </row>
    <row r="26" spans="1:4" s="14" customFormat="1" ht="19.5" customHeight="1">
      <c r="A26" s="30"/>
      <c r="B26" s="30"/>
      <c r="C26" s="30"/>
      <c r="D26" s="30"/>
    </row>
    <row r="27" spans="1:4" s="14" customFormat="1" ht="19.5" customHeight="1">
      <c r="A27" s="30"/>
      <c r="B27" s="30"/>
      <c r="C27" s="30"/>
      <c r="D27" s="30"/>
    </row>
    <row r="28" spans="1:4" s="14" customFormat="1" ht="19.5" customHeight="1">
      <c r="A28" s="30"/>
      <c r="B28" s="30"/>
      <c r="C28" s="30"/>
      <c r="D28" s="30"/>
    </row>
    <row r="29" spans="1:4" s="14" customFormat="1" ht="19.5" customHeight="1">
      <c r="A29" s="30"/>
      <c r="B29" s="30"/>
      <c r="C29" s="30"/>
      <c r="D29" s="30"/>
    </row>
    <row r="30" spans="1:4" s="14" customFormat="1" ht="19.5" customHeight="1">
      <c r="A30" s="30"/>
      <c r="B30" s="30"/>
      <c r="C30" s="30"/>
      <c r="D30" s="30"/>
    </row>
    <row r="31" spans="1:4" s="14" customFormat="1" ht="19.5" customHeight="1">
      <c r="A31" s="30"/>
      <c r="B31" s="30"/>
      <c r="C31" s="30"/>
      <c r="D31" s="30"/>
    </row>
    <row r="32" spans="1:4" s="14" customFormat="1" ht="19.5" customHeight="1">
      <c r="A32" s="30"/>
      <c r="B32" s="30"/>
      <c r="C32" s="30"/>
      <c r="D32" s="30"/>
    </row>
    <row r="33" spans="1:4" s="14" customFormat="1" ht="19.5" customHeight="1">
      <c r="A33" s="30"/>
      <c r="B33" s="30"/>
      <c r="C33" s="30"/>
      <c r="D33" s="30"/>
    </row>
    <row r="34" spans="1:4" s="14" customFormat="1" ht="19.5" customHeight="1">
      <c r="A34" s="30"/>
      <c r="B34" s="30"/>
      <c r="C34" s="30"/>
      <c r="D34" s="30"/>
    </row>
    <row r="35" spans="1:4" s="14" customFormat="1" ht="19.5" customHeight="1">
      <c r="A35" s="30"/>
      <c r="B35" s="30"/>
      <c r="C35" s="30"/>
      <c r="D35" s="30"/>
    </row>
    <row r="36" spans="1:4" s="14" customFormat="1" ht="19.5" customHeight="1">
      <c r="A36" s="30"/>
      <c r="B36" s="30"/>
      <c r="C36" s="30"/>
      <c r="D36" s="30"/>
    </row>
    <row r="37" spans="1:4" s="14" customFormat="1" ht="19.5" customHeight="1">
      <c r="A37" s="30"/>
      <c r="B37" s="30"/>
      <c r="C37" s="30"/>
      <c r="D37" s="30"/>
    </row>
    <row r="38" spans="1:4" s="14" customFormat="1" ht="19.5" customHeight="1">
      <c r="A38" s="30"/>
      <c r="B38" s="30"/>
      <c r="C38" s="30"/>
      <c r="D38" s="30"/>
    </row>
    <row r="39" spans="1:4" s="14" customFormat="1" ht="19.5" customHeight="1">
      <c r="A39" s="30"/>
      <c r="B39" s="30"/>
      <c r="C39" s="30"/>
      <c r="D39" s="30"/>
    </row>
    <row r="40" spans="1:4" s="14" customFormat="1" ht="19.5" customHeight="1">
      <c r="A40" s="30"/>
      <c r="B40" s="30"/>
      <c r="C40" s="30"/>
      <c r="D40" s="30"/>
    </row>
    <row r="41" spans="1:4" s="14" customFormat="1" ht="19.5" customHeight="1">
      <c r="A41" s="30"/>
      <c r="B41" s="30"/>
      <c r="C41" s="30"/>
      <c r="D41" s="30"/>
    </row>
    <row r="42" spans="1:4" s="14" customFormat="1" ht="19.5" customHeight="1">
      <c r="A42" s="30"/>
      <c r="B42" s="30"/>
      <c r="C42" s="30"/>
      <c r="D42" s="30"/>
    </row>
    <row r="43" spans="1:4" s="14" customFormat="1" ht="19.5" customHeight="1">
      <c r="A43" s="30"/>
      <c r="B43" s="30"/>
      <c r="C43" s="30"/>
      <c r="D43" s="30"/>
    </row>
    <row r="44" spans="1:4" s="14" customFormat="1" ht="19.5" customHeight="1">
      <c r="A44" s="30"/>
      <c r="B44" s="30"/>
      <c r="C44" s="30"/>
      <c r="D44" s="30"/>
    </row>
    <row r="45" spans="1:4" s="14" customFormat="1" ht="19.5" customHeight="1">
      <c r="A45" s="30"/>
      <c r="B45" s="30"/>
      <c r="C45" s="30"/>
      <c r="D45" s="30"/>
    </row>
    <row r="46" spans="1:4" s="14" customFormat="1" ht="19.5" customHeight="1">
      <c r="A46" s="30"/>
      <c r="B46" s="30"/>
      <c r="C46" s="30"/>
      <c r="D46" s="30"/>
    </row>
    <row r="47" spans="1:4" s="14" customFormat="1" ht="19.5" customHeight="1">
      <c r="A47" s="30"/>
      <c r="B47" s="30"/>
      <c r="C47" s="30"/>
      <c r="D47" s="30"/>
    </row>
    <row r="48" spans="1:4" s="14" customFormat="1" ht="19.5" customHeight="1">
      <c r="A48" s="30"/>
      <c r="B48" s="30"/>
      <c r="C48" s="30"/>
      <c r="D48" s="30"/>
    </row>
    <row r="49" spans="1:4" s="14" customFormat="1" ht="19.5" customHeight="1">
      <c r="A49" s="30"/>
      <c r="B49" s="30"/>
      <c r="C49" s="30"/>
      <c r="D49" s="30"/>
    </row>
    <row r="50" spans="1:4" s="14" customFormat="1" ht="19.5" customHeight="1">
      <c r="A50" s="30"/>
      <c r="B50" s="30"/>
      <c r="C50" s="30"/>
      <c r="D50" s="30"/>
    </row>
    <row r="51" spans="1:4" s="14" customFormat="1" ht="19.5" customHeight="1">
      <c r="A51" s="30"/>
      <c r="B51" s="30"/>
      <c r="C51" s="30"/>
      <c r="D51" s="30"/>
    </row>
    <row r="52" spans="1:4" s="14" customFormat="1" ht="19.5" customHeight="1">
      <c r="A52" s="30"/>
      <c r="B52" s="30"/>
      <c r="C52" s="30"/>
      <c r="D52" s="30"/>
    </row>
    <row r="53" spans="1:4" s="14" customFormat="1" ht="19.5" customHeight="1">
      <c r="A53" s="30"/>
      <c r="B53" s="30"/>
      <c r="C53" s="30"/>
      <c r="D53" s="30"/>
    </row>
    <row r="54" spans="1:4" s="14" customFormat="1" ht="19.5" customHeight="1">
      <c r="A54" s="30"/>
      <c r="B54" s="30"/>
      <c r="C54" s="30"/>
      <c r="D54" s="30"/>
    </row>
    <row r="55" spans="1:4" s="14" customFormat="1" ht="19.5" customHeight="1">
      <c r="A55" s="30"/>
      <c r="B55" s="30"/>
      <c r="C55" s="30"/>
      <c r="D55" s="30"/>
    </row>
    <row r="56" spans="1:4" s="14" customFormat="1" ht="19.5" customHeight="1">
      <c r="A56" s="30"/>
      <c r="B56" s="30"/>
      <c r="C56" s="30"/>
      <c r="D56" s="30"/>
    </row>
    <row r="57" spans="1:4" s="14" customFormat="1" ht="19.5" customHeight="1">
      <c r="A57" s="30"/>
      <c r="B57" s="30"/>
      <c r="C57" s="30"/>
      <c r="D57" s="30"/>
    </row>
    <row r="58" spans="1:4" s="14" customFormat="1" ht="19.5" customHeight="1">
      <c r="A58" s="30"/>
      <c r="B58" s="30"/>
      <c r="C58" s="30"/>
      <c r="D58" s="30"/>
    </row>
    <row r="59" spans="1:4" s="14" customFormat="1" ht="19.5" customHeight="1">
      <c r="A59" s="30"/>
      <c r="B59" s="30"/>
      <c r="C59" s="30"/>
      <c r="D59" s="30"/>
    </row>
    <row r="60" spans="1:4" s="14" customFormat="1" ht="19.5" customHeight="1">
      <c r="A60" s="30"/>
      <c r="B60" s="30"/>
      <c r="C60" s="30"/>
      <c r="D60" s="30"/>
    </row>
    <row r="61" spans="1:4" s="14" customFormat="1" ht="19.5" customHeight="1">
      <c r="A61" s="30"/>
      <c r="B61" s="30"/>
      <c r="C61" s="30"/>
      <c r="D61" s="30"/>
    </row>
    <row r="62" spans="1:4" s="14" customFormat="1" ht="19.5" customHeight="1">
      <c r="A62" s="30"/>
      <c r="B62" s="30"/>
      <c r="C62" s="30"/>
      <c r="D62" s="30"/>
    </row>
    <row r="63" spans="1:4" s="14" customFormat="1" ht="19.5" customHeight="1">
      <c r="A63" s="30"/>
      <c r="B63" s="30"/>
      <c r="C63" s="30"/>
      <c r="D63" s="30"/>
    </row>
    <row r="64" spans="1:4" s="14" customFormat="1" ht="19.5" customHeight="1">
      <c r="A64" s="30"/>
      <c r="B64" s="30"/>
      <c r="C64" s="30"/>
      <c r="D64" s="30"/>
    </row>
    <row r="65" spans="1:4" s="14" customFormat="1" ht="19.5" customHeight="1">
      <c r="A65" s="30"/>
      <c r="B65" s="30"/>
      <c r="C65" s="30"/>
      <c r="D65" s="30"/>
    </row>
    <row r="66" spans="1:4" s="14" customFormat="1" ht="19.5" customHeight="1">
      <c r="A66" s="30"/>
      <c r="B66" s="30"/>
      <c r="C66" s="30"/>
      <c r="D66" s="30"/>
    </row>
    <row r="67" spans="1:4" s="14" customFormat="1" ht="19.5" customHeight="1">
      <c r="A67" s="30"/>
      <c r="B67" s="30"/>
      <c r="C67" s="30"/>
      <c r="D67" s="30"/>
    </row>
    <row r="68" spans="1:4" s="14" customFormat="1" ht="19.5" customHeight="1">
      <c r="A68" s="30"/>
      <c r="B68" s="30"/>
      <c r="C68" s="30"/>
      <c r="D68" s="30"/>
    </row>
    <row r="69" spans="1:4" s="14" customFormat="1" ht="19.5" customHeight="1">
      <c r="A69" s="30"/>
      <c r="B69" s="30"/>
      <c r="C69" s="30"/>
      <c r="D69" s="30"/>
    </row>
    <row r="70" spans="1:4" s="14" customFormat="1" ht="19.5" customHeight="1">
      <c r="A70" s="30"/>
      <c r="B70" s="30"/>
      <c r="C70" s="30"/>
      <c r="D70" s="30"/>
    </row>
    <row r="71" spans="1:4" s="14" customFormat="1" ht="19.5" customHeight="1">
      <c r="A71" s="30"/>
      <c r="B71" s="30"/>
      <c r="C71" s="30"/>
      <c r="D71" s="30"/>
    </row>
    <row r="72" spans="1:4" s="14" customFormat="1" ht="19.5" customHeight="1">
      <c r="A72" s="30"/>
      <c r="B72" s="30"/>
      <c r="C72" s="30"/>
      <c r="D72" s="30"/>
    </row>
    <row r="73" spans="1:4" s="14" customFormat="1" ht="19.5" customHeight="1">
      <c r="A73" s="30"/>
      <c r="B73" s="30"/>
      <c r="C73" s="30"/>
      <c r="D73" s="30"/>
    </row>
    <row r="74" spans="1:4" s="14" customFormat="1" ht="19.5" customHeight="1">
      <c r="A74" s="30"/>
      <c r="B74" s="30"/>
      <c r="C74" s="30"/>
      <c r="D74" s="30"/>
    </row>
    <row r="75" spans="1:4" s="14" customFormat="1" ht="19.5" customHeight="1">
      <c r="A75" s="30"/>
      <c r="B75" s="30"/>
      <c r="C75" s="30"/>
      <c r="D75" s="30"/>
    </row>
    <row r="76" spans="1:4" s="14" customFormat="1" ht="19.5" customHeight="1">
      <c r="A76" s="30"/>
      <c r="B76" s="30"/>
      <c r="C76" s="30"/>
      <c r="D76" s="30"/>
    </row>
    <row r="77" spans="1:4" s="14" customFormat="1" ht="19.5" customHeight="1">
      <c r="A77" s="30"/>
      <c r="B77" s="30"/>
      <c r="C77" s="30"/>
      <c r="D77" s="30"/>
    </row>
    <row r="78" spans="1:4" s="14" customFormat="1" ht="19.5" customHeight="1">
      <c r="A78" s="30"/>
      <c r="B78" s="30"/>
      <c r="C78" s="30"/>
      <c r="D78" s="30"/>
    </row>
    <row r="79" spans="1:4" s="14" customFormat="1" ht="19.5" customHeight="1">
      <c r="A79" s="30"/>
      <c r="B79" s="30"/>
      <c r="C79" s="30"/>
      <c r="D79" s="30"/>
    </row>
    <row r="80" spans="1:4" s="14" customFormat="1" ht="19.5" customHeight="1">
      <c r="A80" s="30"/>
      <c r="B80" s="30"/>
      <c r="C80" s="30"/>
      <c r="D80" s="30"/>
    </row>
    <row r="81" spans="1:4" s="14" customFormat="1" ht="19.5" customHeight="1">
      <c r="A81" s="30"/>
      <c r="B81" s="30"/>
      <c r="C81" s="30"/>
      <c r="D81" s="30"/>
    </row>
    <row r="82" spans="1:4" s="14" customFormat="1" ht="19.5" customHeight="1">
      <c r="A82" s="30"/>
      <c r="B82" s="30"/>
      <c r="C82" s="30"/>
      <c r="D82" s="30"/>
    </row>
    <row r="83" spans="1:4" s="14" customFormat="1" ht="19.5" customHeight="1">
      <c r="A83" s="30"/>
      <c r="B83" s="30"/>
      <c r="C83" s="30"/>
      <c r="D83" s="30"/>
    </row>
    <row r="84" spans="1:4" s="14" customFormat="1" ht="19.5" customHeight="1">
      <c r="A84" s="30"/>
      <c r="B84" s="30"/>
      <c r="C84" s="30"/>
      <c r="D84" s="30"/>
    </row>
    <row r="85" spans="1:4" s="14" customFormat="1" ht="19.5" customHeight="1">
      <c r="A85" s="30"/>
      <c r="B85" s="30"/>
      <c r="C85" s="30"/>
      <c r="D85" s="30"/>
    </row>
    <row r="86" spans="1:4" s="14" customFormat="1" ht="19.5" customHeight="1">
      <c r="A86" s="30"/>
      <c r="B86" s="30"/>
      <c r="C86" s="30"/>
      <c r="D86" s="30"/>
    </row>
    <row r="87" spans="1:4" s="14" customFormat="1" ht="19.5" customHeight="1">
      <c r="A87" s="30"/>
      <c r="B87" s="30"/>
      <c r="C87" s="30"/>
      <c r="D87" s="30"/>
    </row>
    <row r="88" spans="1:4" s="14" customFormat="1" ht="19.5" customHeight="1">
      <c r="A88" s="30"/>
      <c r="B88" s="30"/>
      <c r="C88" s="30"/>
      <c r="D88" s="30"/>
    </row>
    <row r="89" spans="1:4" s="14" customFormat="1" ht="19.5" customHeight="1">
      <c r="A89" s="30"/>
      <c r="B89" s="30"/>
      <c r="C89" s="30"/>
      <c r="D89" s="30"/>
    </row>
    <row r="90" spans="1:4" s="14" customFormat="1" ht="19.5" customHeight="1">
      <c r="A90" s="30"/>
      <c r="B90" s="30"/>
      <c r="C90" s="30"/>
      <c r="D90" s="30"/>
    </row>
    <row r="91" spans="1:4" s="14" customFormat="1" ht="19.5" customHeight="1">
      <c r="A91" s="30"/>
      <c r="B91" s="30"/>
      <c r="C91" s="30"/>
      <c r="D91" s="30"/>
    </row>
    <row r="92" spans="1:4" s="14" customFormat="1" ht="19.5" customHeight="1">
      <c r="A92" s="30"/>
      <c r="B92" s="30"/>
      <c r="C92" s="30"/>
      <c r="D92" s="30"/>
    </row>
    <row r="93" spans="1:4" s="14" customFormat="1" ht="19.5" customHeight="1">
      <c r="A93" s="30"/>
      <c r="B93" s="30"/>
      <c r="C93" s="30"/>
      <c r="D93" s="30"/>
    </row>
    <row r="94" spans="1:4" s="14" customFormat="1" ht="19.5" customHeight="1">
      <c r="A94" s="30"/>
      <c r="B94" s="30"/>
      <c r="C94" s="30"/>
      <c r="D94" s="30"/>
    </row>
    <row r="95" spans="1:4" s="14" customFormat="1" ht="19.5" customHeight="1">
      <c r="A95" s="30"/>
      <c r="B95" s="30"/>
      <c r="C95" s="30"/>
      <c r="D95" s="30"/>
    </row>
    <row r="96" spans="1:4" s="14" customFormat="1" ht="19.5" customHeight="1">
      <c r="A96" s="30"/>
      <c r="B96" s="30"/>
      <c r="C96" s="30"/>
      <c r="D96" s="30"/>
    </row>
    <row r="97" spans="1:4" s="14" customFormat="1" ht="19.5" customHeight="1">
      <c r="A97" s="30"/>
      <c r="B97" s="30"/>
      <c r="C97" s="30"/>
      <c r="D97" s="30"/>
    </row>
    <row r="98" spans="1:4" s="14" customFormat="1" ht="19.5" customHeight="1">
      <c r="A98" s="30"/>
      <c r="B98" s="30"/>
      <c r="C98" s="30"/>
      <c r="D98" s="30"/>
    </row>
    <row r="99" spans="1:4" s="14" customFormat="1" ht="19.5" customHeight="1">
      <c r="A99" s="30"/>
      <c r="B99" s="30"/>
      <c r="C99" s="30"/>
      <c r="D99" s="30"/>
    </row>
    <row r="100" spans="1:4" s="14" customFormat="1" ht="19.5" customHeight="1">
      <c r="A100" s="30"/>
      <c r="B100" s="30"/>
      <c r="C100" s="30"/>
      <c r="D100" s="30"/>
    </row>
    <row r="101" spans="1:4" s="14" customFormat="1" ht="19.5" customHeight="1">
      <c r="A101" s="30"/>
      <c r="B101" s="30"/>
      <c r="C101" s="30"/>
      <c r="D101" s="30"/>
    </row>
    <row r="102" spans="1:4" s="14" customFormat="1" ht="19.5" customHeight="1">
      <c r="A102" s="30"/>
      <c r="B102" s="30"/>
      <c r="C102" s="30"/>
      <c r="D102" s="30"/>
    </row>
    <row r="103" spans="1:4" s="14" customFormat="1" ht="19.5" customHeight="1">
      <c r="A103" s="30"/>
      <c r="B103" s="30"/>
      <c r="C103" s="30"/>
      <c r="D103" s="30"/>
    </row>
    <row r="104" spans="1:4" s="14" customFormat="1" ht="19.5" customHeight="1">
      <c r="A104" s="30"/>
      <c r="B104" s="30"/>
      <c r="C104" s="30"/>
      <c r="D104" s="30"/>
    </row>
    <row r="105" spans="1:4" s="14" customFormat="1" ht="19.5" customHeight="1">
      <c r="A105" s="30"/>
      <c r="B105" s="30"/>
      <c r="C105" s="30"/>
      <c r="D105" s="30"/>
    </row>
    <row r="106" spans="1:4" s="14" customFormat="1" ht="19.5" customHeight="1">
      <c r="A106" s="30"/>
      <c r="B106" s="30"/>
      <c r="C106" s="30"/>
      <c r="D106" s="30"/>
    </row>
    <row r="107" spans="1:4" s="14" customFormat="1" ht="19.5" customHeight="1">
      <c r="A107" s="30"/>
      <c r="B107" s="30"/>
      <c r="C107" s="30"/>
      <c r="D107" s="30"/>
    </row>
    <row r="108" spans="1:4" s="14" customFormat="1" ht="19.5" customHeight="1">
      <c r="A108" s="30"/>
      <c r="B108" s="30"/>
      <c r="C108" s="30"/>
      <c r="D108" s="30"/>
    </row>
    <row r="109" spans="1:4" s="14" customFormat="1" ht="19.5" customHeight="1">
      <c r="A109" s="30"/>
      <c r="B109" s="30"/>
      <c r="C109" s="30"/>
      <c r="D109" s="30"/>
    </row>
    <row r="110" spans="1:4" s="14" customFormat="1" ht="19.5" customHeight="1">
      <c r="A110" s="30"/>
      <c r="B110" s="30"/>
      <c r="C110" s="30"/>
      <c r="D110" s="30"/>
    </row>
    <row r="111" spans="1:4" s="14" customFormat="1" ht="19.5" customHeight="1">
      <c r="A111" s="30"/>
      <c r="B111" s="30"/>
      <c r="C111" s="30"/>
      <c r="D111" s="30"/>
    </row>
    <row r="112" spans="1:4" s="14" customFormat="1" ht="19.5" customHeight="1">
      <c r="A112" s="30"/>
      <c r="B112" s="30"/>
      <c r="C112" s="30"/>
      <c r="D112" s="30"/>
    </row>
    <row r="113" spans="1:4" s="14" customFormat="1" ht="19.5" customHeight="1">
      <c r="A113" s="30"/>
      <c r="B113" s="30"/>
      <c r="C113" s="30"/>
      <c r="D113" s="30"/>
    </row>
    <row r="114" spans="1:4" s="14" customFormat="1" ht="19.5" customHeight="1">
      <c r="A114" s="30"/>
      <c r="B114" s="30"/>
      <c r="C114" s="30"/>
      <c r="D114" s="30"/>
    </row>
    <row r="115" spans="1:4" s="14" customFormat="1" ht="19.5" customHeight="1">
      <c r="A115" s="30"/>
      <c r="B115" s="30"/>
      <c r="C115" s="30"/>
      <c r="D115" s="30"/>
    </row>
    <row r="116" spans="1:4" s="14" customFormat="1" ht="19.5" customHeight="1">
      <c r="A116" s="30"/>
      <c r="B116" s="30"/>
      <c r="C116" s="30"/>
      <c r="D116" s="30"/>
    </row>
    <row r="117" spans="1:4" s="14" customFormat="1" ht="19.5" customHeight="1">
      <c r="A117" s="30"/>
      <c r="B117" s="30"/>
      <c r="C117" s="30"/>
      <c r="D117" s="30"/>
    </row>
    <row r="118" spans="1:4" s="14" customFormat="1" ht="19.5" customHeight="1">
      <c r="A118" s="30"/>
      <c r="B118" s="30"/>
      <c r="C118" s="30"/>
      <c r="D118" s="30"/>
    </row>
    <row r="119" spans="1:4" s="14" customFormat="1" ht="19.5" customHeight="1">
      <c r="A119" s="30"/>
      <c r="B119" s="30"/>
      <c r="C119" s="30"/>
      <c r="D119" s="30"/>
    </row>
    <row r="120" spans="1:4" s="14" customFormat="1" ht="19.5" customHeight="1">
      <c r="A120" s="30"/>
      <c r="B120" s="30"/>
      <c r="C120" s="30"/>
      <c r="D120" s="30"/>
    </row>
    <row r="121" spans="1:4" s="14" customFormat="1" ht="19.5" customHeight="1">
      <c r="A121" s="30"/>
      <c r="B121" s="30"/>
      <c r="C121" s="30"/>
      <c r="D121" s="30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57421875" style="116" bestFit="1" customWidth="1"/>
    <col min="2" max="4" width="12.7109375" style="116" customWidth="1"/>
  </cols>
  <sheetData>
    <row r="1" spans="1:4" s="15" customFormat="1" ht="30" customHeight="1">
      <c r="A1" s="152" t="s">
        <v>683</v>
      </c>
      <c r="B1" s="152"/>
      <c r="C1" s="152"/>
      <c r="D1" s="152"/>
    </row>
    <row r="2" spans="1:4" s="3" customFormat="1" ht="14.25">
      <c r="A2" s="96"/>
      <c r="B2" s="96"/>
      <c r="C2" s="97"/>
      <c r="D2" s="98" t="s">
        <v>667</v>
      </c>
    </row>
    <row r="3" spans="1:4" s="24" customFormat="1" ht="26.25" customHeight="1">
      <c r="A3" s="99"/>
      <c r="B3" s="100" t="s">
        <v>731</v>
      </c>
      <c r="C3" s="100" t="s">
        <v>668</v>
      </c>
      <c r="D3" s="101" t="s">
        <v>669</v>
      </c>
    </row>
    <row r="4" spans="1:4" s="14" customFormat="1" ht="19.5" customHeight="1">
      <c r="A4" s="102" t="s">
        <v>684</v>
      </c>
      <c r="B4" s="103">
        <f>SUM(,B5)</f>
        <v>0</v>
      </c>
      <c r="C4" s="103">
        <f>SUM(,C5)</f>
        <v>0</v>
      </c>
      <c r="D4" s="104" t="s">
        <v>685</v>
      </c>
    </row>
    <row r="5" spans="1:4" s="14" customFormat="1" ht="19.5" customHeight="1">
      <c r="A5" s="105" t="s">
        <v>686</v>
      </c>
      <c r="B5" s="106"/>
      <c r="C5" s="106"/>
      <c r="D5" s="104"/>
    </row>
    <row r="6" spans="1:4" s="14" customFormat="1" ht="19.5" customHeight="1">
      <c r="A6" s="105" t="s">
        <v>687</v>
      </c>
      <c r="B6" s="106"/>
      <c r="C6" s="106"/>
      <c r="D6" s="104"/>
    </row>
    <row r="7" spans="1:4" s="14" customFormat="1" ht="19.5" customHeight="1">
      <c r="A7" s="102" t="s">
        <v>688</v>
      </c>
      <c r="B7" s="103">
        <f>SUM(B8,)</f>
        <v>612</v>
      </c>
      <c r="C7" s="103">
        <f>SUM(C8,)</f>
        <v>251</v>
      </c>
      <c r="D7" s="104">
        <f aca="true" t="shared" si="0" ref="D7:D50">C7/B7</f>
        <v>0.41013071895424835</v>
      </c>
    </row>
    <row r="8" spans="1:4" s="14" customFormat="1" ht="19.5" customHeight="1">
      <c r="A8" s="105" t="s">
        <v>689</v>
      </c>
      <c r="B8" s="106">
        <f>SUM(B9:B11)</f>
        <v>612</v>
      </c>
      <c r="C8" s="106">
        <f>SUM(C9:C9)</f>
        <v>251</v>
      </c>
      <c r="D8" s="104">
        <f t="shared" si="0"/>
        <v>0.41013071895424835</v>
      </c>
    </row>
    <row r="9" spans="1:4" s="14" customFormat="1" ht="19.5" customHeight="1">
      <c r="A9" s="105" t="s">
        <v>690</v>
      </c>
      <c r="B9" s="106">
        <v>61</v>
      </c>
      <c r="C9" s="106">
        <v>251</v>
      </c>
      <c r="D9" s="104">
        <f t="shared" si="0"/>
        <v>4.114754098360656</v>
      </c>
    </row>
    <row r="10" spans="1:4" s="14" customFormat="1" ht="19.5" customHeight="1">
      <c r="A10" s="105" t="s">
        <v>691</v>
      </c>
      <c r="B10" s="106">
        <v>550</v>
      </c>
      <c r="C10" s="106">
        <v>648</v>
      </c>
      <c r="D10" s="104">
        <f t="shared" si="0"/>
        <v>1.1781818181818182</v>
      </c>
    </row>
    <row r="11" spans="1:4" s="14" customFormat="1" ht="19.5" customHeight="1">
      <c r="A11" s="105" t="s">
        <v>692</v>
      </c>
      <c r="B11" s="106">
        <v>1</v>
      </c>
      <c r="C11" s="106">
        <v>1</v>
      </c>
      <c r="D11" s="104">
        <f t="shared" si="0"/>
        <v>1</v>
      </c>
    </row>
    <row r="12" spans="1:4" s="14" customFormat="1" ht="19.5" customHeight="1">
      <c r="A12" s="102" t="s">
        <v>693</v>
      </c>
      <c r="B12" s="103">
        <f>SUM(B13,B17,B22,B26)</f>
        <v>2122</v>
      </c>
      <c r="C12" s="103">
        <f>SUM(C13,C17,C22,C26)</f>
        <v>15644</v>
      </c>
      <c r="D12" s="104">
        <f t="shared" si="0"/>
        <v>7.372290292177191</v>
      </c>
    </row>
    <row r="13" spans="1:4" s="14" customFormat="1" ht="19.5" customHeight="1">
      <c r="A13" s="105" t="s">
        <v>694</v>
      </c>
      <c r="B13" s="106">
        <f>SUM(B14:B16)</f>
        <v>0</v>
      </c>
      <c r="C13" s="106">
        <f>SUM(C14:C16)</f>
        <v>2518</v>
      </c>
      <c r="D13" s="104"/>
    </row>
    <row r="14" spans="1:4" s="14" customFormat="1" ht="19.5" customHeight="1">
      <c r="A14" s="105" t="s">
        <v>695</v>
      </c>
      <c r="B14" s="106"/>
      <c r="C14" s="106">
        <v>2518</v>
      </c>
      <c r="D14" s="104"/>
    </row>
    <row r="15" spans="1:4" s="14" customFormat="1" ht="19.5" customHeight="1">
      <c r="A15" s="105" t="s">
        <v>696</v>
      </c>
      <c r="B15" s="107"/>
      <c r="C15" s="107"/>
      <c r="D15" s="104"/>
    </row>
    <row r="16" spans="1:4" s="14" customFormat="1" ht="19.5" customHeight="1">
      <c r="A16" s="105" t="s">
        <v>697</v>
      </c>
      <c r="B16" s="106"/>
      <c r="C16" s="106"/>
      <c r="D16" s="104"/>
    </row>
    <row r="17" spans="1:4" s="14" customFormat="1" ht="19.5" customHeight="1">
      <c r="A17" s="105" t="s">
        <v>698</v>
      </c>
      <c r="B17" s="106">
        <f>SUM(B18:B21)</f>
        <v>1134</v>
      </c>
      <c r="C17" s="106">
        <f>SUM(C18:C21)</f>
        <v>11160</v>
      </c>
      <c r="D17" s="104">
        <f t="shared" si="0"/>
        <v>9.841269841269842</v>
      </c>
    </row>
    <row r="18" spans="1:4" s="14" customFormat="1" ht="19.5" customHeight="1">
      <c r="A18" s="105" t="s">
        <v>699</v>
      </c>
      <c r="B18" s="106"/>
      <c r="C18" s="106">
        <v>89</v>
      </c>
      <c r="D18" s="104"/>
    </row>
    <row r="19" spans="1:4" s="14" customFormat="1" ht="19.5" customHeight="1">
      <c r="A19" s="105" t="s">
        <v>700</v>
      </c>
      <c r="B19" s="106">
        <v>223</v>
      </c>
      <c r="C19" s="106">
        <v>263</v>
      </c>
      <c r="D19" s="104">
        <f t="shared" si="0"/>
        <v>1.1793721973094171</v>
      </c>
    </row>
    <row r="20" spans="1:4" s="14" customFormat="1" ht="19.5" customHeight="1">
      <c r="A20" s="105" t="s">
        <v>695</v>
      </c>
      <c r="B20" s="106">
        <v>71</v>
      </c>
      <c r="C20" s="106">
        <v>84</v>
      </c>
      <c r="D20" s="104">
        <f t="shared" si="0"/>
        <v>1.1830985915492958</v>
      </c>
    </row>
    <row r="21" spans="1:4" s="14" customFormat="1" ht="19.5" customHeight="1">
      <c r="A21" s="105" t="s">
        <v>701</v>
      </c>
      <c r="B21" s="106">
        <v>840</v>
      </c>
      <c r="C21" s="106">
        <v>10724</v>
      </c>
      <c r="D21" s="104">
        <f t="shared" si="0"/>
        <v>12.766666666666667</v>
      </c>
    </row>
    <row r="22" spans="1:4" s="14" customFormat="1" ht="19.5" customHeight="1">
      <c r="A22" s="105" t="s">
        <v>702</v>
      </c>
      <c r="B22" s="106">
        <f>SUM(B23:B25)</f>
        <v>925</v>
      </c>
      <c r="C22" s="106">
        <f>SUM(C23:C25)</f>
        <v>1315</v>
      </c>
      <c r="D22" s="104">
        <f t="shared" si="0"/>
        <v>1.4216216216216215</v>
      </c>
    </row>
    <row r="23" spans="1:4" s="14" customFormat="1" ht="19.5" customHeight="1">
      <c r="A23" s="105" t="s">
        <v>703</v>
      </c>
      <c r="B23" s="106">
        <v>30</v>
      </c>
      <c r="C23" s="106">
        <v>30</v>
      </c>
      <c r="D23" s="104">
        <f t="shared" si="0"/>
        <v>1</v>
      </c>
    </row>
    <row r="24" spans="1:4" s="14" customFormat="1" ht="19.5" customHeight="1">
      <c r="A24" s="105" t="s">
        <v>704</v>
      </c>
      <c r="B24" s="106"/>
      <c r="C24" s="106"/>
      <c r="D24" s="104"/>
    </row>
    <row r="25" spans="1:4" s="14" customFormat="1" ht="19.5" customHeight="1">
      <c r="A25" s="105" t="s">
        <v>705</v>
      </c>
      <c r="B25" s="106">
        <v>895</v>
      </c>
      <c r="C25" s="106">
        <v>1285</v>
      </c>
      <c r="D25" s="104">
        <f t="shared" si="0"/>
        <v>1.4357541899441342</v>
      </c>
    </row>
    <row r="26" spans="1:4" s="14" customFormat="1" ht="19.5" customHeight="1">
      <c r="A26" s="105" t="s">
        <v>706</v>
      </c>
      <c r="B26" s="106">
        <f>SUM(B27:B27)</f>
        <v>63</v>
      </c>
      <c r="C26" s="106">
        <f>SUM(C27:C27)</f>
        <v>651</v>
      </c>
      <c r="D26" s="104">
        <f t="shared" si="0"/>
        <v>10.333333333333334</v>
      </c>
    </row>
    <row r="27" spans="1:4" s="14" customFormat="1" ht="19.5" customHeight="1">
      <c r="A27" s="105" t="s">
        <v>707</v>
      </c>
      <c r="B27" s="106">
        <v>63</v>
      </c>
      <c r="C27" s="106">
        <v>651</v>
      </c>
      <c r="D27" s="104">
        <f t="shared" si="0"/>
        <v>10.333333333333334</v>
      </c>
    </row>
    <row r="28" spans="1:4" s="14" customFormat="1" ht="19.5" customHeight="1">
      <c r="A28" s="102" t="s">
        <v>708</v>
      </c>
      <c r="B28" s="103">
        <f>SUM(B29,,B32,)</f>
        <v>1411</v>
      </c>
      <c r="C28" s="103">
        <f>SUM(C29,,C32,)</f>
        <v>1184</v>
      </c>
      <c r="D28" s="104">
        <f t="shared" si="0"/>
        <v>0.8391211906449326</v>
      </c>
    </row>
    <row r="29" spans="1:4" s="14" customFormat="1" ht="19.5" customHeight="1">
      <c r="A29" s="105" t="s">
        <v>709</v>
      </c>
      <c r="B29" s="106">
        <f>SUM(B30:B31)</f>
        <v>1331</v>
      </c>
      <c r="C29" s="106">
        <f>SUM(C30:C31)</f>
        <v>1090</v>
      </c>
      <c r="D29" s="104">
        <f t="shared" si="0"/>
        <v>0.8189331329827197</v>
      </c>
    </row>
    <row r="30" spans="1:4" s="14" customFormat="1" ht="19.5" customHeight="1">
      <c r="A30" s="105" t="s">
        <v>710</v>
      </c>
      <c r="B30" s="106">
        <v>208</v>
      </c>
      <c r="C30" s="106">
        <v>245</v>
      </c>
      <c r="D30" s="104">
        <f t="shared" si="0"/>
        <v>1.1778846153846154</v>
      </c>
    </row>
    <row r="31" spans="1:4" s="14" customFormat="1" ht="19.5" customHeight="1">
      <c r="A31" s="105" t="s">
        <v>711</v>
      </c>
      <c r="B31" s="106">
        <v>1123</v>
      </c>
      <c r="C31" s="106">
        <v>845</v>
      </c>
      <c r="D31" s="104">
        <f t="shared" si="0"/>
        <v>0.7524487978628673</v>
      </c>
    </row>
    <row r="32" spans="1:4" s="14" customFormat="1" ht="19.5" customHeight="1">
      <c r="A32" s="105" t="s">
        <v>712</v>
      </c>
      <c r="B32" s="106">
        <f>SUM(B33:B33)</f>
        <v>80</v>
      </c>
      <c r="C32" s="106">
        <f>SUM(C33:C33)</f>
        <v>94</v>
      </c>
      <c r="D32" s="104">
        <f t="shared" si="0"/>
        <v>1.175</v>
      </c>
    </row>
    <row r="33" spans="1:4" s="14" customFormat="1" ht="19.5" customHeight="1">
      <c r="A33" s="105" t="s">
        <v>713</v>
      </c>
      <c r="B33" s="106">
        <v>80</v>
      </c>
      <c r="C33" s="106">
        <v>94</v>
      </c>
      <c r="D33" s="104">
        <f t="shared" si="0"/>
        <v>1.175</v>
      </c>
    </row>
    <row r="34" spans="1:4" s="14" customFormat="1" ht="19.5" customHeight="1">
      <c r="A34" s="102" t="s">
        <v>714</v>
      </c>
      <c r="B34" s="103">
        <f>SUM(B35,)</f>
        <v>0</v>
      </c>
      <c r="C34" s="103">
        <f>SUM(C35,)</f>
        <v>0</v>
      </c>
      <c r="D34" s="104"/>
    </row>
    <row r="35" spans="1:4" s="14" customFormat="1" ht="19.5" customHeight="1">
      <c r="A35" s="105" t="s">
        <v>715</v>
      </c>
      <c r="B35" s="106"/>
      <c r="C35" s="106"/>
      <c r="D35" s="104"/>
    </row>
    <row r="36" spans="1:4" s="14" customFormat="1" ht="19.5" customHeight="1">
      <c r="A36" s="105" t="s">
        <v>716</v>
      </c>
      <c r="B36" s="106"/>
      <c r="C36" s="106"/>
      <c r="D36" s="104"/>
    </row>
    <row r="37" spans="1:4" s="14" customFormat="1" ht="19.5" customHeight="1">
      <c r="A37" s="102" t="s">
        <v>717</v>
      </c>
      <c r="B37" s="103">
        <f>SUM(B38,)</f>
        <v>1200</v>
      </c>
      <c r="C37" s="103">
        <f>SUM(C38,)</f>
        <v>1521</v>
      </c>
      <c r="D37" s="104">
        <f t="shared" si="0"/>
        <v>1.2675</v>
      </c>
    </row>
    <row r="38" spans="1:4" s="14" customFormat="1" ht="19.5" customHeight="1">
      <c r="A38" s="108" t="s">
        <v>718</v>
      </c>
      <c r="B38" s="109">
        <f>SUM(B39:B42)</f>
        <v>1200</v>
      </c>
      <c r="C38" s="109">
        <f>SUM(C39:C42)</f>
        <v>1521</v>
      </c>
      <c r="D38" s="104">
        <f t="shared" si="0"/>
        <v>1.2675</v>
      </c>
    </row>
    <row r="39" spans="1:4" s="14" customFormat="1" ht="19.5" customHeight="1">
      <c r="A39" s="108" t="s">
        <v>719</v>
      </c>
      <c r="B39" s="106">
        <v>967</v>
      </c>
      <c r="C39" s="106">
        <v>1246</v>
      </c>
      <c r="D39" s="104">
        <f t="shared" si="0"/>
        <v>1.2885211995863495</v>
      </c>
    </row>
    <row r="40" spans="1:4" s="14" customFormat="1" ht="19.5" customHeight="1">
      <c r="A40" s="108" t="s">
        <v>720</v>
      </c>
      <c r="B40" s="106">
        <v>149</v>
      </c>
      <c r="C40" s="106">
        <v>176</v>
      </c>
      <c r="D40" s="104">
        <f t="shared" si="0"/>
        <v>1.1812080536912752</v>
      </c>
    </row>
    <row r="41" spans="1:4" s="14" customFormat="1" ht="19.5" customHeight="1">
      <c r="A41" s="108" t="s">
        <v>721</v>
      </c>
      <c r="B41" s="106">
        <v>32</v>
      </c>
      <c r="C41" s="106">
        <v>38</v>
      </c>
      <c r="D41" s="104">
        <f t="shared" si="0"/>
        <v>1.1875</v>
      </c>
    </row>
    <row r="42" spans="1:4" s="14" customFormat="1" ht="19.5" customHeight="1">
      <c r="A42" s="108" t="s">
        <v>722</v>
      </c>
      <c r="B42" s="106">
        <v>52</v>
      </c>
      <c r="C42" s="106">
        <v>61</v>
      </c>
      <c r="D42" s="104">
        <f t="shared" si="0"/>
        <v>1.1730769230769231</v>
      </c>
    </row>
    <row r="43" spans="1:4" s="14" customFormat="1" ht="19.5" customHeight="1">
      <c r="A43" s="99" t="s">
        <v>723</v>
      </c>
      <c r="B43" s="110">
        <f>SUM(,B4,B7,B12,B28,B34,B37)</f>
        <v>5345</v>
      </c>
      <c r="C43" s="110">
        <f>SUM(,C4,C7,C12,C28,C34,C37)</f>
        <v>18600</v>
      </c>
      <c r="D43" s="104">
        <f t="shared" si="0"/>
        <v>3.479887745556595</v>
      </c>
    </row>
    <row r="44" spans="1:4" s="14" customFormat="1" ht="19.5" customHeight="1">
      <c r="A44" s="111" t="s">
        <v>724</v>
      </c>
      <c r="B44" s="111">
        <v>1000</v>
      </c>
      <c r="C44" s="111">
        <f>SUM(C45:C46)</f>
        <v>0</v>
      </c>
      <c r="D44" s="104"/>
    </row>
    <row r="45" spans="1:4" s="14" customFormat="1" ht="19.5" customHeight="1">
      <c r="A45" s="112" t="s">
        <v>725</v>
      </c>
      <c r="B45" s="112"/>
      <c r="C45" s="112"/>
      <c r="D45" s="104"/>
    </row>
    <row r="46" spans="1:4" s="14" customFormat="1" ht="19.5" customHeight="1">
      <c r="A46" s="112" t="s">
        <v>726</v>
      </c>
      <c r="B46" s="112"/>
      <c r="C46" s="112"/>
      <c r="D46" s="104"/>
    </row>
    <row r="47" spans="1:4" s="14" customFormat="1" ht="19.5" customHeight="1">
      <c r="A47" s="112" t="s">
        <v>727</v>
      </c>
      <c r="B47" s="112">
        <v>1000</v>
      </c>
      <c r="C47" s="112"/>
      <c r="D47" s="104"/>
    </row>
    <row r="48" spans="1:4" s="14" customFormat="1" ht="19.5" customHeight="1">
      <c r="A48" s="111" t="s">
        <v>728</v>
      </c>
      <c r="B48" s="111">
        <v>9</v>
      </c>
      <c r="C48" s="111"/>
      <c r="D48" s="104">
        <f t="shared" si="0"/>
        <v>0</v>
      </c>
    </row>
    <row r="49" spans="1:4" s="14" customFormat="1" ht="19.5" customHeight="1">
      <c r="A49" s="111" t="s">
        <v>729</v>
      </c>
      <c r="B49" s="111">
        <v>54</v>
      </c>
      <c r="C49" s="111"/>
      <c r="D49" s="104">
        <f t="shared" si="0"/>
        <v>0</v>
      </c>
    </row>
    <row r="50" spans="1:4" s="14" customFormat="1" ht="19.5" customHeight="1">
      <c r="A50" s="113" t="s">
        <v>730</v>
      </c>
      <c r="B50" s="114">
        <f>SUM(B43:B44,B48:B49)</f>
        <v>6408</v>
      </c>
      <c r="C50" s="114">
        <f>SUM(C43:C44,C48:C49)</f>
        <v>18600</v>
      </c>
      <c r="D50" s="115">
        <f t="shared" si="0"/>
        <v>2.902621722846442</v>
      </c>
    </row>
    <row r="51" spans="1:4" s="14" customFormat="1" ht="19.5" customHeight="1">
      <c r="A51" s="116"/>
      <c r="B51" s="116"/>
      <c r="C51" s="116"/>
      <c r="D51" s="116"/>
    </row>
    <row r="52" spans="1:4" s="14" customFormat="1" ht="19.5" customHeight="1">
      <c r="A52" s="116"/>
      <c r="B52" s="116"/>
      <c r="C52" s="116"/>
      <c r="D52" s="116"/>
    </row>
    <row r="53" spans="1:4" s="14" customFormat="1" ht="19.5" customHeight="1">
      <c r="A53" s="116"/>
      <c r="B53" s="116"/>
      <c r="C53" s="116"/>
      <c r="D53" s="116"/>
    </row>
    <row r="54" spans="1:4" s="14" customFormat="1" ht="19.5" customHeight="1">
      <c r="A54" s="116"/>
      <c r="B54" s="116"/>
      <c r="C54" s="116"/>
      <c r="D54" s="116"/>
    </row>
    <row r="55" spans="1:4" s="14" customFormat="1" ht="19.5" customHeight="1">
      <c r="A55" s="116"/>
      <c r="B55" s="116"/>
      <c r="C55" s="116"/>
      <c r="D55" s="116"/>
    </row>
    <row r="56" spans="1:4" s="14" customFormat="1" ht="19.5" customHeight="1">
      <c r="A56" s="116"/>
      <c r="B56" s="116"/>
      <c r="C56" s="116"/>
      <c r="D56" s="116"/>
    </row>
    <row r="57" spans="1:4" s="14" customFormat="1" ht="19.5" customHeight="1">
      <c r="A57" s="116"/>
      <c r="B57" s="116"/>
      <c r="C57" s="116"/>
      <c r="D57" s="116"/>
    </row>
    <row r="58" spans="1:4" s="14" customFormat="1" ht="19.5" customHeight="1">
      <c r="A58" s="116"/>
      <c r="B58" s="116"/>
      <c r="C58" s="116"/>
      <c r="D58" s="116"/>
    </row>
    <row r="59" spans="1:4" s="14" customFormat="1" ht="19.5" customHeight="1">
      <c r="A59" s="116"/>
      <c r="B59" s="116"/>
      <c r="C59" s="116"/>
      <c r="D59" s="116"/>
    </row>
    <row r="60" spans="1:4" s="14" customFormat="1" ht="19.5" customHeight="1">
      <c r="A60" s="116"/>
      <c r="B60" s="116"/>
      <c r="C60" s="116"/>
      <c r="D60" s="116"/>
    </row>
    <row r="61" spans="1:4" s="14" customFormat="1" ht="19.5" customHeight="1">
      <c r="A61" s="116"/>
      <c r="B61" s="116"/>
      <c r="C61" s="116"/>
      <c r="D61" s="116"/>
    </row>
    <row r="62" spans="1:4" s="14" customFormat="1" ht="19.5" customHeight="1">
      <c r="A62" s="116"/>
      <c r="B62" s="116"/>
      <c r="C62" s="116"/>
      <c r="D62" s="116"/>
    </row>
    <row r="63" spans="1:4" s="14" customFormat="1" ht="19.5" customHeight="1">
      <c r="A63" s="116"/>
      <c r="B63" s="116"/>
      <c r="C63" s="116"/>
      <c r="D63" s="116"/>
    </row>
    <row r="64" spans="1:4" s="14" customFormat="1" ht="19.5" customHeight="1">
      <c r="A64" s="116"/>
      <c r="B64" s="116"/>
      <c r="C64" s="116"/>
      <c r="D64" s="116"/>
    </row>
    <row r="65" spans="1:4" s="14" customFormat="1" ht="19.5" customHeight="1">
      <c r="A65" s="116"/>
      <c r="B65" s="116"/>
      <c r="C65" s="116"/>
      <c r="D65" s="116"/>
    </row>
    <row r="66" spans="1:4" s="14" customFormat="1" ht="19.5" customHeight="1">
      <c r="A66" s="116"/>
      <c r="B66" s="116"/>
      <c r="C66" s="116"/>
      <c r="D66" s="116"/>
    </row>
    <row r="67" spans="1:4" s="14" customFormat="1" ht="19.5" customHeight="1">
      <c r="A67" s="116"/>
      <c r="B67" s="116"/>
      <c r="C67" s="116"/>
      <c r="D67" s="116"/>
    </row>
    <row r="68" spans="1:4" s="14" customFormat="1" ht="19.5" customHeight="1">
      <c r="A68" s="116"/>
      <c r="B68" s="116"/>
      <c r="C68" s="116"/>
      <c r="D68" s="116"/>
    </row>
    <row r="69" spans="1:4" s="14" customFormat="1" ht="19.5" customHeight="1">
      <c r="A69" s="116"/>
      <c r="B69" s="116"/>
      <c r="C69" s="116"/>
      <c r="D69" s="116"/>
    </row>
    <row r="70" spans="1:4" s="14" customFormat="1" ht="19.5" customHeight="1">
      <c r="A70" s="116"/>
      <c r="B70" s="116"/>
      <c r="C70" s="116"/>
      <c r="D70" s="116"/>
    </row>
    <row r="71" spans="1:4" s="14" customFormat="1" ht="19.5" customHeight="1">
      <c r="A71" s="116"/>
      <c r="B71" s="116"/>
      <c r="C71" s="116"/>
      <c r="D71" s="116"/>
    </row>
    <row r="72" spans="1:4" s="14" customFormat="1" ht="19.5" customHeight="1">
      <c r="A72" s="116"/>
      <c r="B72" s="116"/>
      <c r="C72" s="116"/>
      <c r="D72" s="116"/>
    </row>
    <row r="73" spans="1:4" s="14" customFormat="1" ht="19.5" customHeight="1">
      <c r="A73" s="116"/>
      <c r="B73" s="116"/>
      <c r="C73" s="116"/>
      <c r="D73" s="116"/>
    </row>
    <row r="74" spans="1:4" s="14" customFormat="1" ht="19.5" customHeight="1">
      <c r="A74" s="116"/>
      <c r="B74" s="116"/>
      <c r="C74" s="116"/>
      <c r="D74" s="116"/>
    </row>
    <row r="75" spans="1:4" s="14" customFormat="1" ht="19.5" customHeight="1">
      <c r="A75" s="116"/>
      <c r="B75" s="116"/>
      <c r="C75" s="116"/>
      <c r="D75" s="116"/>
    </row>
    <row r="76" spans="1:4" s="14" customFormat="1" ht="19.5" customHeight="1">
      <c r="A76" s="116"/>
      <c r="B76" s="116"/>
      <c r="C76" s="116"/>
      <c r="D76" s="116"/>
    </row>
    <row r="77" spans="1:4" s="14" customFormat="1" ht="19.5" customHeight="1">
      <c r="A77" s="116"/>
      <c r="B77" s="116"/>
      <c r="C77" s="116"/>
      <c r="D77" s="116"/>
    </row>
    <row r="78" spans="1:4" s="14" customFormat="1" ht="19.5" customHeight="1">
      <c r="A78" s="116"/>
      <c r="B78" s="116"/>
      <c r="C78" s="116"/>
      <c r="D78" s="116"/>
    </row>
    <row r="79" spans="1:4" s="14" customFormat="1" ht="19.5" customHeight="1">
      <c r="A79" s="116"/>
      <c r="B79" s="116"/>
      <c r="C79" s="116"/>
      <c r="D79" s="116"/>
    </row>
    <row r="80" spans="1:4" s="14" customFormat="1" ht="19.5" customHeight="1">
      <c r="A80" s="116"/>
      <c r="B80" s="116"/>
      <c r="C80" s="116"/>
      <c r="D80" s="116"/>
    </row>
    <row r="81" spans="1:4" s="14" customFormat="1" ht="19.5" customHeight="1">
      <c r="A81" s="116"/>
      <c r="B81" s="116"/>
      <c r="C81" s="116"/>
      <c r="D81" s="116"/>
    </row>
    <row r="82" spans="1:4" s="14" customFormat="1" ht="19.5" customHeight="1">
      <c r="A82" s="116"/>
      <c r="B82" s="116"/>
      <c r="C82" s="116"/>
      <c r="D82" s="116"/>
    </row>
    <row r="83" spans="1:4" s="14" customFormat="1" ht="19.5" customHeight="1">
      <c r="A83" s="116"/>
      <c r="B83" s="116"/>
      <c r="C83" s="116"/>
      <c r="D83" s="116"/>
    </row>
    <row r="84" spans="1:4" s="14" customFormat="1" ht="19.5" customHeight="1">
      <c r="A84" s="116"/>
      <c r="B84" s="116"/>
      <c r="C84" s="116"/>
      <c r="D84" s="116"/>
    </row>
    <row r="85" spans="1:4" s="14" customFormat="1" ht="19.5" customHeight="1">
      <c r="A85" s="116"/>
      <c r="B85" s="116"/>
      <c r="C85" s="116"/>
      <c r="D85" s="116"/>
    </row>
    <row r="86" spans="1:4" s="14" customFormat="1" ht="19.5" customHeight="1">
      <c r="A86" s="116"/>
      <c r="B86" s="116"/>
      <c r="C86" s="116"/>
      <c r="D86" s="116"/>
    </row>
    <row r="87" spans="1:4" s="14" customFormat="1" ht="19.5" customHeight="1">
      <c r="A87" s="116"/>
      <c r="B87" s="116"/>
      <c r="C87" s="116"/>
      <c r="D87" s="116"/>
    </row>
    <row r="88" spans="1:4" s="14" customFormat="1" ht="19.5" customHeight="1">
      <c r="A88" s="116"/>
      <c r="B88" s="116"/>
      <c r="C88" s="116"/>
      <c r="D88" s="116"/>
    </row>
    <row r="89" spans="1:4" s="14" customFormat="1" ht="19.5" customHeight="1">
      <c r="A89" s="116"/>
      <c r="B89" s="116"/>
      <c r="C89" s="116"/>
      <c r="D89" s="116"/>
    </row>
    <row r="90" spans="1:4" s="14" customFormat="1" ht="19.5" customHeight="1">
      <c r="A90" s="116"/>
      <c r="B90" s="116"/>
      <c r="C90" s="116"/>
      <c r="D90" s="116"/>
    </row>
    <row r="91" spans="1:4" s="14" customFormat="1" ht="19.5" customHeight="1">
      <c r="A91" s="116"/>
      <c r="B91" s="116"/>
      <c r="C91" s="116"/>
      <c r="D91" s="116"/>
    </row>
    <row r="92" spans="1:4" s="14" customFormat="1" ht="19.5" customHeight="1">
      <c r="A92" s="116"/>
      <c r="B92" s="116"/>
      <c r="C92" s="116"/>
      <c r="D92" s="116"/>
    </row>
    <row r="93" spans="1:4" s="14" customFormat="1" ht="19.5" customHeight="1">
      <c r="A93" s="116"/>
      <c r="B93" s="116"/>
      <c r="C93" s="116"/>
      <c r="D93" s="116"/>
    </row>
    <row r="94" spans="1:4" s="14" customFormat="1" ht="19.5" customHeight="1">
      <c r="A94" s="116"/>
      <c r="B94" s="116"/>
      <c r="C94" s="116"/>
      <c r="D94" s="116"/>
    </row>
    <row r="95" spans="1:4" s="14" customFormat="1" ht="19.5" customHeight="1">
      <c r="A95" s="116"/>
      <c r="B95" s="116"/>
      <c r="C95" s="116"/>
      <c r="D95" s="116"/>
    </row>
    <row r="96" spans="1:4" s="14" customFormat="1" ht="19.5" customHeight="1">
      <c r="A96" s="116"/>
      <c r="B96" s="116"/>
      <c r="C96" s="116"/>
      <c r="D96" s="116"/>
    </row>
    <row r="97" spans="1:4" s="14" customFormat="1" ht="19.5" customHeight="1">
      <c r="A97" s="116"/>
      <c r="B97" s="116"/>
      <c r="C97" s="116"/>
      <c r="D97" s="116"/>
    </row>
    <row r="98" spans="1:4" s="14" customFormat="1" ht="19.5" customHeight="1">
      <c r="A98" s="116"/>
      <c r="B98" s="116"/>
      <c r="C98" s="116"/>
      <c r="D98" s="116"/>
    </row>
    <row r="99" spans="1:4" s="14" customFormat="1" ht="19.5" customHeight="1">
      <c r="A99" s="116"/>
      <c r="B99" s="116"/>
      <c r="C99" s="116"/>
      <c r="D99" s="116"/>
    </row>
    <row r="100" spans="1:4" s="14" customFormat="1" ht="19.5" customHeight="1">
      <c r="A100" s="116"/>
      <c r="B100" s="116"/>
      <c r="C100" s="116"/>
      <c r="D100" s="116"/>
    </row>
    <row r="101" spans="1:4" s="14" customFormat="1" ht="19.5" customHeight="1">
      <c r="A101" s="116"/>
      <c r="B101" s="116"/>
      <c r="C101" s="116"/>
      <c r="D101" s="116"/>
    </row>
    <row r="102" spans="1:4" s="14" customFormat="1" ht="19.5" customHeight="1">
      <c r="A102" s="116"/>
      <c r="B102" s="116"/>
      <c r="C102" s="116"/>
      <c r="D102" s="116"/>
    </row>
    <row r="103" spans="1:4" s="14" customFormat="1" ht="19.5" customHeight="1">
      <c r="A103" s="116"/>
      <c r="B103" s="116"/>
      <c r="C103" s="116"/>
      <c r="D103" s="116"/>
    </row>
    <row r="104" spans="1:4" s="14" customFormat="1" ht="19.5" customHeight="1">
      <c r="A104" s="116"/>
      <c r="B104" s="116"/>
      <c r="C104" s="116"/>
      <c r="D104" s="116"/>
    </row>
    <row r="105" spans="1:4" s="14" customFormat="1" ht="19.5" customHeight="1">
      <c r="A105" s="116"/>
      <c r="B105" s="116"/>
      <c r="C105" s="116"/>
      <c r="D105" s="116"/>
    </row>
    <row r="106" spans="1:4" s="14" customFormat="1" ht="19.5" customHeight="1">
      <c r="A106" s="116"/>
      <c r="B106" s="116"/>
      <c r="C106" s="116"/>
      <c r="D106" s="116"/>
    </row>
    <row r="107" spans="1:4" s="14" customFormat="1" ht="19.5" customHeight="1">
      <c r="A107" s="116"/>
      <c r="B107" s="116"/>
      <c r="C107" s="116"/>
      <c r="D107" s="116"/>
    </row>
    <row r="108" spans="1:4" s="14" customFormat="1" ht="19.5" customHeight="1">
      <c r="A108" s="116"/>
      <c r="B108" s="116"/>
      <c r="C108" s="116"/>
      <c r="D108" s="116"/>
    </row>
    <row r="109" spans="1:4" s="14" customFormat="1" ht="19.5" customHeight="1">
      <c r="A109" s="116"/>
      <c r="B109" s="116"/>
      <c r="C109" s="116"/>
      <c r="D109" s="116"/>
    </row>
    <row r="110" spans="1:4" s="14" customFormat="1" ht="19.5" customHeight="1">
      <c r="A110" s="116"/>
      <c r="B110" s="116"/>
      <c r="C110" s="116"/>
      <c r="D110" s="116"/>
    </row>
    <row r="111" spans="1:4" s="14" customFormat="1" ht="19.5" customHeight="1">
      <c r="A111" s="116"/>
      <c r="B111" s="116"/>
      <c r="C111" s="116"/>
      <c r="D111" s="116"/>
    </row>
    <row r="112" spans="1:4" s="14" customFormat="1" ht="19.5" customHeight="1">
      <c r="A112" s="116"/>
      <c r="B112" s="116"/>
      <c r="C112" s="116"/>
      <c r="D112" s="116"/>
    </row>
    <row r="113" spans="1:4" s="14" customFormat="1" ht="19.5" customHeight="1">
      <c r="A113" s="116"/>
      <c r="B113" s="116"/>
      <c r="C113" s="116"/>
      <c r="D113" s="116"/>
    </row>
    <row r="114" spans="1:4" s="14" customFormat="1" ht="19.5" customHeight="1">
      <c r="A114" s="116"/>
      <c r="B114" s="116"/>
      <c r="C114" s="116"/>
      <c r="D114" s="116"/>
    </row>
    <row r="115" spans="1:4" s="14" customFormat="1" ht="19.5" customHeight="1">
      <c r="A115" s="116"/>
      <c r="B115" s="116"/>
      <c r="C115" s="116"/>
      <c r="D115" s="116"/>
    </row>
    <row r="116" spans="1:4" s="14" customFormat="1" ht="19.5" customHeight="1">
      <c r="A116" s="116"/>
      <c r="B116" s="116"/>
      <c r="C116" s="116"/>
      <c r="D116" s="116"/>
    </row>
    <row r="117" spans="1:4" s="14" customFormat="1" ht="19.5" customHeight="1">
      <c r="A117" s="116"/>
      <c r="B117" s="116"/>
      <c r="C117" s="116"/>
      <c r="D117" s="116"/>
    </row>
    <row r="118" spans="1:4" s="14" customFormat="1" ht="19.5" customHeight="1">
      <c r="A118" s="116"/>
      <c r="B118" s="116"/>
      <c r="C118" s="116"/>
      <c r="D118" s="116"/>
    </row>
    <row r="119" spans="1:4" s="14" customFormat="1" ht="19.5" customHeight="1">
      <c r="A119" s="116"/>
      <c r="B119" s="116"/>
      <c r="C119" s="116"/>
      <c r="D119" s="116"/>
    </row>
    <row r="120" spans="1:4" s="14" customFormat="1" ht="19.5" customHeight="1">
      <c r="A120" s="116"/>
      <c r="B120" s="116"/>
      <c r="C120" s="116"/>
      <c r="D120" s="116"/>
    </row>
    <row r="121" spans="1:4" s="14" customFormat="1" ht="19.5" customHeight="1">
      <c r="A121" s="116"/>
      <c r="B121" s="116"/>
      <c r="C121" s="116"/>
      <c r="D121" s="116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0.140625" style="0" customWidth="1"/>
    <col min="2" max="3" width="15.7109375" style="0" customWidth="1"/>
    <col min="4" max="4" width="29.28125" style="0" customWidth="1"/>
  </cols>
  <sheetData>
    <row r="1" spans="1:4" s="15" customFormat="1" ht="30" customHeight="1">
      <c r="A1" s="149" t="s">
        <v>732</v>
      </c>
      <c r="B1" s="149"/>
      <c r="C1" s="149"/>
      <c r="D1" s="149"/>
    </row>
    <row r="2" spans="1:4" ht="15">
      <c r="A2" s="3"/>
      <c r="B2" s="9"/>
      <c r="C2" s="9"/>
      <c r="D2" s="10" t="s">
        <v>33</v>
      </c>
    </row>
    <row r="3" spans="1:4" s="27" customFormat="1" ht="19.5" customHeight="1">
      <c r="A3" s="23" t="s">
        <v>34</v>
      </c>
      <c r="B3" s="23" t="s">
        <v>136</v>
      </c>
      <c r="C3" s="23" t="s">
        <v>137</v>
      </c>
      <c r="D3" s="23" t="s">
        <v>35</v>
      </c>
    </row>
    <row r="4" spans="1:4" s="14" customFormat="1" ht="19.5" customHeight="1">
      <c r="A4" s="1" t="s">
        <v>125</v>
      </c>
      <c r="B4" s="1"/>
      <c r="C4" s="1"/>
      <c r="D4" s="1"/>
    </row>
    <row r="5" spans="1:4" s="14" customFormat="1" ht="19.5" customHeight="1">
      <c r="A5" s="1" t="s">
        <v>126</v>
      </c>
      <c r="B5" s="1">
        <v>612</v>
      </c>
      <c r="C5" s="1">
        <v>610</v>
      </c>
      <c r="D5" s="1"/>
    </row>
    <row r="6" spans="1:4" s="14" customFormat="1" ht="19.5" customHeight="1">
      <c r="A6" s="1" t="s">
        <v>127</v>
      </c>
      <c r="B6" s="1"/>
      <c r="C6" s="1"/>
      <c r="D6" s="1"/>
    </row>
    <row r="7" spans="1:4" s="14" customFormat="1" ht="19.5" customHeight="1">
      <c r="A7" s="1" t="s">
        <v>128</v>
      </c>
      <c r="B7" s="1">
        <v>924</v>
      </c>
      <c r="C7" s="1">
        <v>910</v>
      </c>
      <c r="D7" s="1"/>
    </row>
    <row r="8" spans="1:4" s="14" customFormat="1" ht="19.5" customHeight="1">
      <c r="A8" s="1" t="s">
        <v>130</v>
      </c>
      <c r="B8" s="1">
        <v>1411</v>
      </c>
      <c r="C8" s="1">
        <v>1450</v>
      </c>
      <c r="D8" s="1"/>
    </row>
    <row r="9" spans="1:4" s="14" customFormat="1" ht="19.5" customHeight="1">
      <c r="A9" s="1" t="s">
        <v>131</v>
      </c>
      <c r="B9" s="1"/>
      <c r="C9" s="1"/>
      <c r="D9" s="1"/>
    </row>
    <row r="10" spans="1:4" s="14" customFormat="1" ht="19.5" customHeight="1">
      <c r="A10" s="1" t="s">
        <v>133</v>
      </c>
      <c r="B10" s="1"/>
      <c r="C10" s="1"/>
      <c r="D10" s="1"/>
    </row>
    <row r="11" spans="1:4" s="14" customFormat="1" ht="19.5" customHeight="1">
      <c r="A11" s="1" t="s">
        <v>134</v>
      </c>
      <c r="B11" s="1"/>
      <c r="C11" s="1"/>
      <c r="D11" s="1"/>
    </row>
    <row r="12" spans="1:4" s="14" customFormat="1" ht="19.5" customHeight="1">
      <c r="A12" s="1" t="s">
        <v>135</v>
      </c>
      <c r="B12" s="1">
        <v>1201</v>
      </c>
      <c r="C12" s="1">
        <v>1230</v>
      </c>
      <c r="D12" s="1"/>
    </row>
    <row r="13" spans="1:4" s="14" customFormat="1" ht="19.5" customHeight="1">
      <c r="A13" s="1" t="s">
        <v>138</v>
      </c>
      <c r="B13" s="1"/>
      <c r="C13" s="1"/>
      <c r="D13" s="1"/>
    </row>
    <row r="14" spans="1:4" s="14" customFormat="1" ht="19.5" customHeight="1">
      <c r="A14" s="1" t="s">
        <v>139</v>
      </c>
      <c r="B14" s="1"/>
      <c r="C14" s="1"/>
      <c r="D14" s="1"/>
    </row>
    <row r="15" spans="1:4" s="14" customFormat="1" ht="19.5" customHeight="1">
      <c r="A15" s="1" t="s">
        <v>733</v>
      </c>
      <c r="B15" s="1">
        <f>SUM(B4:B14)</f>
        <v>4148</v>
      </c>
      <c r="C15" s="1">
        <v>4200</v>
      </c>
      <c r="D15" s="1"/>
    </row>
    <row r="16" s="14" customFormat="1" ht="19.5" customHeight="1"/>
    <row r="17" s="14" customFormat="1" ht="19.5" customHeight="1"/>
    <row r="18" s="14" customFormat="1" ht="19.5" customHeight="1"/>
    <row r="19" s="14" customFormat="1" ht="19.5" customHeight="1"/>
    <row r="20" s="14" customFormat="1" ht="19.5" customHeight="1"/>
    <row r="21" s="14" customFormat="1" ht="19.5" customHeight="1"/>
    <row r="22" s="14" customFormat="1" ht="19.5" customHeight="1"/>
    <row r="23" s="14" customFormat="1" ht="19.5" customHeight="1"/>
    <row r="24" s="14" customFormat="1" ht="19.5" customHeight="1"/>
    <row r="25" s="14" customFormat="1" ht="19.5" customHeight="1"/>
    <row r="26" s="14" customFormat="1" ht="19.5" customHeight="1"/>
    <row r="27" s="14" customFormat="1" ht="19.5" customHeight="1"/>
    <row r="28" s="14" customFormat="1" ht="19.5" customHeight="1"/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s="1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1.7109375" style="0" bestFit="1" customWidth="1"/>
    <col min="2" max="3" width="12.28125" style="0" bestFit="1" customWidth="1"/>
    <col min="4" max="4" width="26.421875" style="0" bestFit="1" customWidth="1"/>
  </cols>
  <sheetData>
    <row r="1" spans="1:4" s="15" customFormat="1" ht="30" customHeight="1">
      <c r="A1" s="149" t="s">
        <v>734</v>
      </c>
      <c r="B1" s="149"/>
      <c r="C1" s="149"/>
      <c r="D1" s="149"/>
    </row>
    <row r="2" spans="1:4" ht="15">
      <c r="A2" s="3"/>
      <c r="B2" s="9"/>
      <c r="C2" s="9"/>
      <c r="D2" s="10" t="s">
        <v>33</v>
      </c>
    </row>
    <row r="3" spans="1:4" s="27" customFormat="1" ht="19.5" customHeight="1">
      <c r="A3" s="23" t="s">
        <v>34</v>
      </c>
      <c r="B3" s="23" t="s">
        <v>140</v>
      </c>
      <c r="C3" s="23" t="s">
        <v>141</v>
      </c>
      <c r="D3" s="23" t="s">
        <v>35</v>
      </c>
    </row>
    <row r="4" spans="1:4" s="14" customFormat="1" ht="19.5" customHeight="1">
      <c r="A4" s="1" t="s">
        <v>142</v>
      </c>
      <c r="B4" s="1"/>
      <c r="C4" s="1"/>
      <c r="D4" s="1"/>
    </row>
    <row r="5" spans="1:4" s="14" customFormat="1" ht="19.5" customHeight="1">
      <c r="A5" s="1" t="s">
        <v>143</v>
      </c>
      <c r="B5" s="1"/>
      <c r="C5" s="1"/>
      <c r="D5" s="1"/>
    </row>
    <row r="6" spans="1:4" s="14" customFormat="1" ht="19.5" customHeight="1">
      <c r="A6" s="1" t="s">
        <v>144</v>
      </c>
      <c r="B6" s="1"/>
      <c r="C6" s="1"/>
      <c r="D6" s="1"/>
    </row>
    <row r="7" spans="1:4" s="14" customFormat="1" ht="19.5" customHeight="1">
      <c r="A7" s="1" t="s">
        <v>145</v>
      </c>
      <c r="B7" s="1"/>
      <c r="C7" s="1"/>
      <c r="D7" s="1"/>
    </row>
    <row r="8" spans="1:4" s="14" customFormat="1" ht="19.5" customHeight="1">
      <c r="A8" s="1" t="s">
        <v>146</v>
      </c>
      <c r="B8" s="1"/>
      <c r="C8" s="1"/>
      <c r="D8" s="1"/>
    </row>
    <row r="9" spans="1:4" s="14" customFormat="1" ht="19.5" customHeight="1">
      <c r="A9" s="1" t="s">
        <v>147</v>
      </c>
      <c r="B9" s="1"/>
      <c r="C9" s="1"/>
      <c r="D9" s="1"/>
    </row>
    <row r="10" spans="1:4" s="14" customFormat="1" ht="19.5" customHeight="1">
      <c r="A10" s="1" t="s">
        <v>148</v>
      </c>
      <c r="B10" s="1"/>
      <c r="C10" s="1"/>
      <c r="D10" s="1"/>
    </row>
    <row r="11" spans="1:4" s="14" customFormat="1" ht="19.5" customHeight="1">
      <c r="A11" s="1" t="s">
        <v>149</v>
      </c>
      <c r="B11" s="1"/>
      <c r="C11" s="1"/>
      <c r="D11" s="1"/>
    </row>
    <row r="12" spans="1:4" s="14" customFormat="1" ht="19.5" customHeight="1">
      <c r="A12" s="1" t="s">
        <v>150</v>
      </c>
      <c r="B12" s="1"/>
      <c r="C12" s="1"/>
      <c r="D12" s="1"/>
    </row>
    <row r="13" spans="1:4" s="14" customFormat="1" ht="19.5" customHeight="1">
      <c r="A13" s="1" t="s">
        <v>151</v>
      </c>
      <c r="B13" s="1"/>
      <c r="C13" s="1"/>
      <c r="D13" s="1"/>
    </row>
    <row r="14" spans="1:4" s="14" customFormat="1" ht="19.5" customHeight="1">
      <c r="A14" s="1" t="s">
        <v>152</v>
      </c>
      <c r="B14" s="1"/>
      <c r="C14" s="1"/>
      <c r="D14" s="1"/>
    </row>
    <row r="15" spans="1:4" s="14" customFormat="1" ht="19.5" customHeight="1">
      <c r="A15" s="1" t="s">
        <v>153</v>
      </c>
      <c r="B15" s="1"/>
      <c r="C15" s="1"/>
      <c r="D15" s="1"/>
    </row>
    <row r="16" spans="1:4" s="14" customFormat="1" ht="19.5" customHeight="1">
      <c r="A16" s="1" t="s">
        <v>154</v>
      </c>
      <c r="B16" s="1"/>
      <c r="C16" s="1"/>
      <c r="D16" s="1"/>
    </row>
    <row r="17" spans="1:4" s="14" customFormat="1" ht="19.5" customHeight="1">
      <c r="A17" s="1" t="s">
        <v>155</v>
      </c>
      <c r="B17" s="1"/>
      <c r="C17" s="1"/>
      <c r="D17" s="1"/>
    </row>
    <row r="18" spans="1:4" s="14" customFormat="1" ht="19.5" customHeight="1">
      <c r="A18" s="1" t="s">
        <v>156</v>
      </c>
      <c r="B18" s="1"/>
      <c r="C18" s="1"/>
      <c r="D18" s="1"/>
    </row>
    <row r="19" spans="1:4" s="14" customFormat="1" ht="19.5" customHeight="1">
      <c r="A19" s="1" t="s">
        <v>157</v>
      </c>
      <c r="B19" s="1"/>
      <c r="C19" s="1"/>
      <c r="D19" s="1"/>
    </row>
    <row r="20" spans="1:4" s="14" customFormat="1" ht="19.5" customHeight="1">
      <c r="A20" s="1" t="s">
        <v>158</v>
      </c>
      <c r="B20" s="1"/>
      <c r="C20" s="1"/>
      <c r="D20" s="1"/>
    </row>
    <row r="21" spans="1:4" s="14" customFormat="1" ht="19.5" customHeight="1">
      <c r="A21" s="1" t="s">
        <v>159</v>
      </c>
      <c r="B21" s="1"/>
      <c r="C21" s="1"/>
      <c r="D21" s="1"/>
    </row>
    <row r="22" spans="1:4" s="14" customFormat="1" ht="19.5" customHeight="1">
      <c r="A22" s="1" t="s">
        <v>160</v>
      </c>
      <c r="B22" s="1"/>
      <c r="C22" s="1"/>
      <c r="D22" s="1"/>
    </row>
    <row r="23" spans="1:4" s="14" customFormat="1" ht="19.5" customHeight="1">
      <c r="A23" s="1" t="s">
        <v>161</v>
      </c>
      <c r="B23" s="1"/>
      <c r="C23" s="1"/>
      <c r="D23" s="1"/>
    </row>
    <row r="24" spans="1:4" s="14" customFormat="1" ht="19.5" customHeight="1">
      <c r="A24" s="1" t="s">
        <v>162</v>
      </c>
      <c r="B24" s="1"/>
      <c r="C24" s="1"/>
      <c r="D24" s="1"/>
    </row>
    <row r="25" spans="1:4" s="14" customFormat="1" ht="19.5" customHeight="1">
      <c r="A25" s="1" t="s">
        <v>163</v>
      </c>
      <c r="B25" s="1"/>
      <c r="C25" s="1"/>
      <c r="D25" s="1"/>
    </row>
    <row r="26" spans="1:4" s="14" customFormat="1" ht="19.5" customHeight="1">
      <c r="A26" s="1" t="s">
        <v>164</v>
      </c>
      <c r="B26" s="1"/>
      <c r="C26" s="1"/>
      <c r="D26" s="1"/>
    </row>
    <row r="27" spans="1:4" s="14" customFormat="1" ht="19.5" customHeight="1">
      <c r="A27" s="1" t="s">
        <v>165</v>
      </c>
      <c r="B27" s="1"/>
      <c r="C27" s="1"/>
      <c r="D27" s="1"/>
    </row>
    <row r="28" spans="1:4" s="14" customFormat="1" ht="19.5" customHeight="1">
      <c r="A28" s="1" t="s">
        <v>166</v>
      </c>
      <c r="B28" s="1"/>
      <c r="C28" s="1"/>
      <c r="D28" s="1"/>
    </row>
    <row r="29" spans="1:4" s="14" customFormat="1" ht="19.5" customHeight="1">
      <c r="A29" s="1" t="s">
        <v>167</v>
      </c>
      <c r="B29" s="1"/>
      <c r="C29" s="1"/>
      <c r="D29" s="1"/>
    </row>
    <row r="30" spans="1:4" s="14" customFormat="1" ht="19.5" customHeight="1">
      <c r="A30" s="1" t="s">
        <v>168</v>
      </c>
      <c r="B30" s="1"/>
      <c r="C30" s="1"/>
      <c r="D30" s="1"/>
    </row>
    <row r="31" spans="1:4" s="14" customFormat="1" ht="19.5" customHeight="1">
      <c r="A31" s="1" t="s">
        <v>169</v>
      </c>
      <c r="B31" s="1"/>
      <c r="C31" s="1"/>
      <c r="D31" s="1"/>
    </row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s="1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8.8515625" style="0" customWidth="1"/>
    <col min="2" max="3" width="17.7109375" style="0" customWidth="1"/>
    <col min="4" max="4" width="29.28125" style="0" customWidth="1"/>
  </cols>
  <sheetData>
    <row r="1" spans="1:4" s="15" customFormat="1" ht="30" customHeight="1">
      <c r="A1" s="149" t="s">
        <v>735</v>
      </c>
      <c r="B1" s="149"/>
      <c r="C1" s="149"/>
      <c r="D1" s="149"/>
    </row>
    <row r="2" spans="1:4" ht="15">
      <c r="A2" s="3"/>
      <c r="B2" s="9"/>
      <c r="C2" s="9"/>
      <c r="D2" s="10" t="s">
        <v>33</v>
      </c>
    </row>
    <row r="3" spans="1:4" s="27" customFormat="1" ht="19.5" customHeight="1">
      <c r="A3" s="23" t="s">
        <v>34</v>
      </c>
      <c r="B3" s="23" t="s">
        <v>140</v>
      </c>
      <c r="C3" s="23" t="s">
        <v>141</v>
      </c>
      <c r="D3" s="23" t="s">
        <v>35</v>
      </c>
    </row>
    <row r="4" spans="1:4" s="14" customFormat="1" ht="19.5" customHeight="1">
      <c r="A4" s="1" t="s">
        <v>170</v>
      </c>
      <c r="B4" s="1"/>
      <c r="C4" s="1"/>
      <c r="D4" s="1"/>
    </row>
    <row r="5" spans="1:4" s="14" customFormat="1" ht="19.5" customHeight="1">
      <c r="A5" s="1" t="s">
        <v>171</v>
      </c>
      <c r="B5" s="1"/>
      <c r="C5" s="1"/>
      <c r="D5" s="1"/>
    </row>
    <row r="6" spans="1:4" s="14" customFormat="1" ht="19.5" customHeight="1">
      <c r="A6" s="1" t="s">
        <v>172</v>
      </c>
      <c r="B6" s="1"/>
      <c r="C6" s="1"/>
      <c r="D6" s="1"/>
    </row>
    <row r="7" spans="1:4" s="14" customFormat="1" ht="19.5" customHeight="1">
      <c r="A7" s="1" t="s">
        <v>173</v>
      </c>
      <c r="B7" s="1"/>
      <c r="C7" s="1"/>
      <c r="D7" s="1"/>
    </row>
    <row r="8" spans="1:4" s="14" customFormat="1" ht="19.5" customHeight="1">
      <c r="A8" s="1" t="s">
        <v>174</v>
      </c>
      <c r="B8" s="1"/>
      <c r="C8" s="1"/>
      <c r="D8" s="1"/>
    </row>
    <row r="9" spans="1:4" s="14" customFormat="1" ht="19.5" customHeight="1">
      <c r="A9" s="1" t="s">
        <v>175</v>
      </c>
      <c r="B9" s="1"/>
      <c r="C9" s="1"/>
      <c r="D9" s="1"/>
    </row>
    <row r="10" spans="1:4" s="14" customFormat="1" ht="19.5" customHeight="1">
      <c r="A10" s="1" t="s">
        <v>176</v>
      </c>
      <c r="B10" s="1"/>
      <c r="C10" s="1"/>
      <c r="D10" s="1"/>
    </row>
    <row r="11" spans="1:4" s="14" customFormat="1" ht="19.5" customHeight="1">
      <c r="A11" s="1" t="s">
        <v>177</v>
      </c>
      <c r="B11" s="1"/>
      <c r="C11" s="1"/>
      <c r="D11" s="1"/>
    </row>
    <row r="12" spans="1:4" s="14" customFormat="1" ht="19.5" customHeight="1">
      <c r="A12" s="1" t="s">
        <v>178</v>
      </c>
      <c r="B12" s="1"/>
      <c r="C12" s="1"/>
      <c r="D12" s="1"/>
    </row>
    <row r="13" spans="1:4" s="14" customFormat="1" ht="19.5" customHeight="1">
      <c r="A13" s="1" t="s">
        <v>179</v>
      </c>
      <c r="B13" s="1"/>
      <c r="C13" s="1"/>
      <c r="D13" s="1"/>
    </row>
    <row r="14" s="14" customFormat="1" ht="19.5" customHeight="1"/>
    <row r="15" s="14" customFormat="1" ht="19.5" customHeight="1"/>
    <row r="16" s="14" customFormat="1" ht="19.5" customHeight="1"/>
    <row r="17" s="14" customFormat="1" ht="19.5" customHeight="1"/>
    <row r="18" s="14" customFormat="1" ht="19.5" customHeight="1"/>
    <row r="19" s="14" customFormat="1" ht="19.5" customHeight="1"/>
    <row r="20" s="14" customFormat="1" ht="19.5" customHeight="1"/>
    <row r="21" s="14" customFormat="1" ht="19.5" customHeight="1"/>
    <row r="22" s="14" customFormat="1" ht="19.5" customHeight="1"/>
    <row r="23" s="14" customFormat="1" ht="19.5" customHeight="1"/>
    <row r="24" s="14" customFormat="1" ht="19.5" customHeight="1"/>
    <row r="25" s="14" customFormat="1" ht="19.5" customHeight="1"/>
    <row r="26" s="14" customFormat="1" ht="19.5" customHeight="1"/>
    <row r="27" s="14" customFormat="1" ht="19.5" customHeight="1"/>
    <row r="28" s="14" customFormat="1" ht="19.5" customHeight="1"/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s="1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J16" sqref="J16"/>
    </sheetView>
  </sheetViews>
  <sheetFormatPr defaultColWidth="9.00390625" defaultRowHeight="15"/>
  <cols>
    <col min="1" max="1" width="28.8515625" style="0" customWidth="1"/>
    <col min="2" max="2" width="18.28125" style="0" customWidth="1"/>
    <col min="3" max="3" width="18.00390625" style="0" customWidth="1"/>
    <col min="4" max="4" width="12.8515625" style="0" customWidth="1"/>
    <col min="5" max="9" width="9.00390625" style="18" customWidth="1"/>
    <col min="10" max="10" width="12.7109375" style="18" bestFit="1" customWidth="1"/>
    <col min="11" max="16384" width="9.00390625" style="18" customWidth="1"/>
  </cols>
  <sheetData>
    <row r="1" spans="1:4" s="19" customFormat="1" ht="30" customHeight="1">
      <c r="A1" s="153" t="s">
        <v>736</v>
      </c>
      <c r="B1" s="153"/>
      <c r="C1" s="153"/>
      <c r="D1" s="153"/>
    </row>
    <row r="2" ht="18.75" customHeight="1">
      <c r="D2" t="s">
        <v>737</v>
      </c>
    </row>
    <row r="3" spans="1:4" s="20" customFormat="1" ht="19.5" customHeight="1">
      <c r="A3" s="154" t="s">
        <v>738</v>
      </c>
      <c r="B3" s="143" t="s">
        <v>739</v>
      </c>
      <c r="C3" s="144"/>
      <c r="D3" s="156"/>
    </row>
    <row r="4" spans="1:4" s="21" customFormat="1" ht="19.5" customHeight="1">
      <c r="A4" s="155"/>
      <c r="B4" s="117" t="s">
        <v>740</v>
      </c>
      <c r="C4" s="117" t="s">
        <v>741</v>
      </c>
      <c r="D4" s="117" t="s">
        <v>742</v>
      </c>
    </row>
    <row r="5" spans="1:4" s="21" customFormat="1" ht="19.5" customHeight="1">
      <c r="A5" s="11" t="s">
        <v>743</v>
      </c>
      <c r="B5" s="118">
        <v>25023</v>
      </c>
      <c r="C5" s="118">
        <v>41639</v>
      </c>
      <c r="D5" s="119">
        <f>C5/B5</f>
        <v>1.6640290932342245</v>
      </c>
    </row>
    <row r="6" spans="1:4" s="21" customFormat="1" ht="19.5" customHeight="1">
      <c r="A6" s="11" t="s">
        <v>744</v>
      </c>
      <c r="B6" s="118">
        <v>15428</v>
      </c>
      <c r="C6" s="118">
        <v>30972</v>
      </c>
      <c r="D6" s="119">
        <f aca="true" t="shared" si="0" ref="D6:D16">C6/B6</f>
        <v>2.007518796992481</v>
      </c>
    </row>
    <row r="7" spans="1:4" s="21" customFormat="1" ht="19.5" customHeight="1">
      <c r="A7" s="11" t="s">
        <v>745</v>
      </c>
      <c r="B7" s="118">
        <v>175</v>
      </c>
      <c r="C7" s="118">
        <v>322</v>
      </c>
      <c r="D7" s="119">
        <f t="shared" si="0"/>
        <v>1.84</v>
      </c>
    </row>
    <row r="8" spans="1:4" s="21" customFormat="1" ht="19.5" customHeight="1">
      <c r="A8" s="11" t="s">
        <v>746</v>
      </c>
      <c r="B8" s="118">
        <v>8594</v>
      </c>
      <c r="C8" s="118">
        <v>9628</v>
      </c>
      <c r="D8" s="119">
        <f t="shared" si="0"/>
        <v>1.1203164998836397</v>
      </c>
    </row>
    <row r="9" spans="1:4" s="21" customFormat="1" ht="19.5" customHeight="1">
      <c r="A9" s="11" t="s">
        <v>747</v>
      </c>
      <c r="B9" s="118">
        <v>687</v>
      </c>
      <c r="C9" s="118">
        <v>624</v>
      </c>
      <c r="D9" s="119">
        <f t="shared" si="0"/>
        <v>0.9082969432314411</v>
      </c>
    </row>
    <row r="10" spans="1:4" s="21" customFormat="1" ht="19.5" customHeight="1">
      <c r="A10" s="11" t="s">
        <v>748</v>
      </c>
      <c r="B10" s="118">
        <v>139</v>
      </c>
      <c r="C10" s="118">
        <v>93</v>
      </c>
      <c r="D10" s="119">
        <f t="shared" si="0"/>
        <v>0.6690647482014388</v>
      </c>
    </row>
    <row r="11" spans="1:4" s="21" customFormat="1" ht="19.5" customHeight="1">
      <c r="A11" s="11" t="s">
        <v>749</v>
      </c>
      <c r="B11" s="118">
        <v>19298</v>
      </c>
      <c r="C11" s="118">
        <v>36079</v>
      </c>
      <c r="D11" s="119">
        <f t="shared" si="0"/>
        <v>1.8695719763706085</v>
      </c>
    </row>
    <row r="12" spans="1:4" s="22" customFormat="1" ht="19.5" customHeight="1">
      <c r="A12" s="11" t="s">
        <v>750</v>
      </c>
      <c r="B12" s="118">
        <v>14861</v>
      </c>
      <c r="C12" s="118">
        <v>31280</v>
      </c>
      <c r="D12" s="119">
        <f t="shared" si="0"/>
        <v>2.104838167014333</v>
      </c>
    </row>
    <row r="13" spans="1:4" s="21" customFormat="1" ht="19.5" customHeight="1">
      <c r="A13" s="11" t="s">
        <v>751</v>
      </c>
      <c r="B13" s="118">
        <v>4433</v>
      </c>
      <c r="C13" s="118">
        <v>4787</v>
      </c>
      <c r="D13" s="119">
        <f t="shared" si="0"/>
        <v>1.079855628242725</v>
      </c>
    </row>
    <row r="14" spans="1:4" s="21" customFormat="1" ht="19.5" customHeight="1">
      <c r="A14" s="11" t="s">
        <v>752</v>
      </c>
      <c r="B14" s="118">
        <v>4</v>
      </c>
      <c r="C14" s="118">
        <v>12</v>
      </c>
      <c r="D14" s="119">
        <f t="shared" si="0"/>
        <v>3</v>
      </c>
    </row>
    <row r="15" spans="1:4" s="21" customFormat="1" ht="19.5" customHeight="1">
      <c r="A15" s="11" t="s">
        <v>753</v>
      </c>
      <c r="B15" s="118">
        <v>5725</v>
      </c>
      <c r="C15" s="118">
        <v>5560</v>
      </c>
      <c r="D15" s="119">
        <f t="shared" si="0"/>
        <v>0.97117903930131</v>
      </c>
    </row>
    <row r="16" spans="1:4" s="22" customFormat="1" ht="19.5" customHeight="1">
      <c r="A16" s="11" t="s">
        <v>754</v>
      </c>
      <c r="B16" s="118">
        <v>21581</v>
      </c>
      <c r="C16" s="118">
        <v>27141</v>
      </c>
      <c r="D16" s="119">
        <f t="shared" si="0"/>
        <v>1.257634029933738</v>
      </c>
    </row>
    <row r="17" spans="1:4" s="21" customFormat="1" ht="15">
      <c r="A17"/>
      <c r="B17"/>
      <c r="C17"/>
      <c r="D17"/>
    </row>
    <row r="18" spans="1:4" s="21" customFormat="1" ht="15">
      <c r="A18"/>
      <c r="B18"/>
      <c r="C18"/>
      <c r="D18"/>
    </row>
    <row r="19" spans="1:4" s="21" customFormat="1" ht="15">
      <c r="A19"/>
      <c r="B19"/>
      <c r="C19"/>
      <c r="D19"/>
    </row>
    <row r="20" spans="1:4" s="21" customFormat="1" ht="15">
      <c r="A20"/>
      <c r="B20"/>
      <c r="C20"/>
      <c r="D20"/>
    </row>
    <row r="21" spans="1:4" s="21" customFormat="1" ht="15">
      <c r="A21"/>
      <c r="B21"/>
      <c r="C21"/>
      <c r="D21"/>
    </row>
    <row r="22" spans="1:4" s="21" customFormat="1" ht="15">
      <c r="A22"/>
      <c r="B22"/>
      <c r="C22"/>
      <c r="D22"/>
    </row>
    <row r="23" spans="1:4" s="21" customFormat="1" ht="15">
      <c r="A23"/>
      <c r="B23"/>
      <c r="C23"/>
      <c r="D23"/>
    </row>
    <row r="24" spans="1:4" s="21" customFormat="1" ht="15">
      <c r="A24"/>
      <c r="B24"/>
      <c r="C24"/>
      <c r="D24"/>
    </row>
    <row r="25" spans="1:4" s="21" customFormat="1" ht="15">
      <c r="A25"/>
      <c r="B25"/>
      <c r="C25"/>
      <c r="D25"/>
    </row>
    <row r="26" spans="1:4" s="21" customFormat="1" ht="15">
      <c r="A26"/>
      <c r="B26"/>
      <c r="C26"/>
      <c r="D26"/>
    </row>
    <row r="27" spans="1:4" s="21" customFormat="1" ht="15">
      <c r="A27"/>
      <c r="B27"/>
      <c r="C27"/>
      <c r="D27"/>
    </row>
    <row r="28" spans="1:4" s="21" customFormat="1" ht="15">
      <c r="A28"/>
      <c r="B28"/>
      <c r="C28"/>
      <c r="D28"/>
    </row>
    <row r="29" spans="1:4" s="21" customFormat="1" ht="15">
      <c r="A29"/>
      <c r="B29"/>
      <c r="C29"/>
      <c r="D29"/>
    </row>
    <row r="30" spans="1:4" s="21" customFormat="1" ht="15">
      <c r="A30"/>
      <c r="B30"/>
      <c r="C30"/>
      <c r="D30"/>
    </row>
    <row r="31" spans="1:4" s="21" customFormat="1" ht="15">
      <c r="A31"/>
      <c r="B31"/>
      <c r="C31"/>
      <c r="D31"/>
    </row>
    <row r="32" spans="1:4" s="21" customFormat="1" ht="15">
      <c r="A32"/>
      <c r="B32"/>
      <c r="C32"/>
      <c r="D32"/>
    </row>
    <row r="33" spans="1:4" s="21" customFormat="1" ht="15">
      <c r="A33"/>
      <c r="B33"/>
      <c r="C33"/>
      <c r="D33"/>
    </row>
    <row r="34" spans="1:4" s="21" customFormat="1" ht="15">
      <c r="A34"/>
      <c r="B34"/>
      <c r="C34"/>
      <c r="D34"/>
    </row>
    <row r="35" spans="1:4" s="21" customFormat="1" ht="15">
      <c r="A35"/>
      <c r="B35"/>
      <c r="C35"/>
      <c r="D35"/>
    </row>
    <row r="36" spans="1:4" s="21" customFormat="1" ht="15">
      <c r="A36"/>
      <c r="B36"/>
      <c r="C36"/>
      <c r="D36"/>
    </row>
    <row r="37" spans="1:4" s="21" customFormat="1" ht="15">
      <c r="A37"/>
      <c r="B37"/>
      <c r="C37"/>
      <c r="D37"/>
    </row>
    <row r="38" spans="1:4" s="21" customFormat="1" ht="15">
      <c r="A38"/>
      <c r="B38"/>
      <c r="C38"/>
      <c r="D38"/>
    </row>
    <row r="39" spans="1:4" s="21" customFormat="1" ht="15">
      <c r="A39"/>
      <c r="B39"/>
      <c r="C39"/>
      <c r="D39"/>
    </row>
    <row r="40" spans="1:4" s="21" customFormat="1" ht="15">
      <c r="A40"/>
      <c r="B40"/>
      <c r="C40"/>
      <c r="D40"/>
    </row>
    <row r="41" spans="1:4" s="21" customFormat="1" ht="15">
      <c r="A41"/>
      <c r="B41"/>
      <c r="C41"/>
      <c r="D41"/>
    </row>
    <row r="42" spans="1:4" s="21" customFormat="1" ht="15">
      <c r="A42"/>
      <c r="B42"/>
      <c r="C42"/>
      <c r="D42"/>
    </row>
    <row r="43" spans="1:4" s="21" customFormat="1" ht="15">
      <c r="A43"/>
      <c r="B43"/>
      <c r="C43"/>
      <c r="D43"/>
    </row>
    <row r="44" spans="1:4" s="21" customFormat="1" ht="15">
      <c r="A44"/>
      <c r="B44"/>
      <c r="C44"/>
      <c r="D44"/>
    </row>
    <row r="45" spans="1:4" s="21" customFormat="1" ht="15">
      <c r="A45"/>
      <c r="B45"/>
      <c r="C45"/>
      <c r="D45"/>
    </row>
    <row r="46" spans="1:4" s="21" customFormat="1" ht="15">
      <c r="A46"/>
      <c r="B46"/>
      <c r="C46"/>
      <c r="D46"/>
    </row>
    <row r="47" spans="1:4" s="21" customFormat="1" ht="15">
      <c r="A47"/>
      <c r="B47"/>
      <c r="C47"/>
      <c r="D47"/>
    </row>
    <row r="48" spans="1:4" s="21" customFormat="1" ht="15">
      <c r="A48"/>
      <c r="B48"/>
      <c r="C48"/>
      <c r="D48"/>
    </row>
    <row r="49" spans="1:4" s="21" customFormat="1" ht="15">
      <c r="A49"/>
      <c r="B49"/>
      <c r="C49"/>
      <c r="D49"/>
    </row>
    <row r="50" spans="1:4" s="21" customFormat="1" ht="15">
      <c r="A50"/>
      <c r="B50"/>
      <c r="C50"/>
      <c r="D50"/>
    </row>
    <row r="51" spans="1:4" s="21" customFormat="1" ht="15">
      <c r="A51"/>
      <c r="B51"/>
      <c r="C51"/>
      <c r="D51"/>
    </row>
    <row r="52" spans="1:4" s="21" customFormat="1" ht="15">
      <c r="A52"/>
      <c r="B52"/>
      <c r="C52"/>
      <c r="D52"/>
    </row>
    <row r="53" spans="1:4" s="21" customFormat="1" ht="15">
      <c r="A53"/>
      <c r="B53"/>
      <c r="C53"/>
      <c r="D53"/>
    </row>
    <row r="54" spans="1:4" s="21" customFormat="1" ht="15">
      <c r="A54"/>
      <c r="B54"/>
      <c r="C54"/>
      <c r="D54"/>
    </row>
    <row r="55" spans="1:4" s="21" customFormat="1" ht="15">
      <c r="A55"/>
      <c r="B55"/>
      <c r="C55"/>
      <c r="D55"/>
    </row>
    <row r="56" spans="1:4" s="21" customFormat="1" ht="15">
      <c r="A56"/>
      <c r="B56"/>
      <c r="C56"/>
      <c r="D56"/>
    </row>
    <row r="57" spans="1:4" s="21" customFormat="1" ht="15">
      <c r="A57"/>
      <c r="B57"/>
      <c r="C57"/>
      <c r="D57"/>
    </row>
    <row r="58" spans="1:4" s="21" customFormat="1" ht="15">
      <c r="A58"/>
      <c r="B58"/>
      <c r="C58"/>
      <c r="D58"/>
    </row>
    <row r="59" spans="1:4" s="21" customFormat="1" ht="15">
      <c r="A59"/>
      <c r="B59"/>
      <c r="C59"/>
      <c r="D59"/>
    </row>
    <row r="60" spans="1:4" s="21" customFormat="1" ht="15">
      <c r="A60"/>
      <c r="B60"/>
      <c r="C60"/>
      <c r="D60"/>
    </row>
    <row r="61" spans="1:4" s="21" customFormat="1" ht="15">
      <c r="A61"/>
      <c r="B61"/>
      <c r="C61"/>
      <c r="D61"/>
    </row>
    <row r="62" spans="1:4" s="21" customFormat="1" ht="15">
      <c r="A62"/>
      <c r="B62"/>
      <c r="C62"/>
      <c r="D62"/>
    </row>
    <row r="63" spans="1:4" s="21" customFormat="1" ht="15">
      <c r="A63"/>
      <c r="B63"/>
      <c r="C63"/>
      <c r="D63"/>
    </row>
    <row r="64" spans="1:4" s="21" customFormat="1" ht="15">
      <c r="A64"/>
      <c r="B64"/>
      <c r="C64"/>
      <c r="D64"/>
    </row>
    <row r="65" spans="1:4" s="21" customFormat="1" ht="15">
      <c r="A65"/>
      <c r="B65"/>
      <c r="C65"/>
      <c r="D65"/>
    </row>
    <row r="66" spans="1:4" s="21" customFormat="1" ht="15">
      <c r="A66"/>
      <c r="B66"/>
      <c r="C66"/>
      <c r="D66"/>
    </row>
    <row r="67" spans="1:4" s="21" customFormat="1" ht="15">
      <c r="A67"/>
      <c r="B67"/>
      <c r="C67"/>
      <c r="D67"/>
    </row>
    <row r="68" spans="1:4" s="21" customFormat="1" ht="15">
      <c r="A68"/>
      <c r="B68"/>
      <c r="C68"/>
      <c r="D68"/>
    </row>
    <row r="69" spans="1:4" s="21" customFormat="1" ht="15">
      <c r="A69"/>
      <c r="B69"/>
      <c r="C69"/>
      <c r="D69"/>
    </row>
    <row r="70" spans="1:4" s="21" customFormat="1" ht="15">
      <c r="A70"/>
      <c r="B70"/>
      <c r="C70"/>
      <c r="D70"/>
    </row>
    <row r="71" spans="1:4" s="21" customFormat="1" ht="15">
      <c r="A71"/>
      <c r="B71"/>
      <c r="C71"/>
      <c r="D71"/>
    </row>
    <row r="72" spans="1:4" s="21" customFormat="1" ht="15">
      <c r="A72"/>
      <c r="B72"/>
      <c r="C72"/>
      <c r="D72"/>
    </row>
    <row r="73" spans="1:4" s="21" customFormat="1" ht="15">
      <c r="A73"/>
      <c r="B73"/>
      <c r="C73"/>
      <c r="D73"/>
    </row>
    <row r="74" spans="1:4" s="21" customFormat="1" ht="15">
      <c r="A74"/>
      <c r="B74"/>
      <c r="C74"/>
      <c r="D74"/>
    </row>
    <row r="75" spans="1:4" s="21" customFormat="1" ht="15">
      <c r="A75"/>
      <c r="B75"/>
      <c r="C75"/>
      <c r="D75"/>
    </row>
    <row r="76" spans="1:4" s="21" customFormat="1" ht="15">
      <c r="A76"/>
      <c r="B76"/>
      <c r="C76"/>
      <c r="D76"/>
    </row>
    <row r="77" spans="1:4" s="21" customFormat="1" ht="15">
      <c r="A77"/>
      <c r="B77"/>
      <c r="C77"/>
      <c r="D77"/>
    </row>
    <row r="78" spans="1:4" s="21" customFormat="1" ht="15">
      <c r="A78"/>
      <c r="B78"/>
      <c r="C78"/>
      <c r="D78"/>
    </row>
    <row r="79" spans="1:4" s="21" customFormat="1" ht="15">
      <c r="A79"/>
      <c r="B79"/>
      <c r="C79"/>
      <c r="D79"/>
    </row>
    <row r="80" spans="1:4" s="21" customFormat="1" ht="15">
      <c r="A80"/>
      <c r="B80"/>
      <c r="C80"/>
      <c r="D80"/>
    </row>
    <row r="81" spans="1:4" s="21" customFormat="1" ht="15">
      <c r="A81"/>
      <c r="B81"/>
      <c r="C81"/>
      <c r="D81"/>
    </row>
    <row r="82" spans="1:4" s="21" customFormat="1" ht="15">
      <c r="A82"/>
      <c r="B82"/>
      <c r="C82"/>
      <c r="D82"/>
    </row>
    <row r="83" spans="1:4" s="21" customFormat="1" ht="15">
      <c r="A83"/>
      <c r="B83"/>
      <c r="C83"/>
      <c r="D83"/>
    </row>
    <row r="84" spans="1:4" s="21" customFormat="1" ht="15">
      <c r="A84"/>
      <c r="B84"/>
      <c r="C84"/>
      <c r="D84"/>
    </row>
    <row r="85" spans="1:4" s="21" customFormat="1" ht="15">
      <c r="A85"/>
      <c r="B85"/>
      <c r="C85"/>
      <c r="D85"/>
    </row>
    <row r="86" spans="1:4" s="21" customFormat="1" ht="15">
      <c r="A86"/>
      <c r="B86"/>
      <c r="C86"/>
      <c r="D86"/>
    </row>
    <row r="87" spans="1:4" s="21" customFormat="1" ht="15">
      <c r="A87"/>
      <c r="B87"/>
      <c r="C87"/>
      <c r="D87"/>
    </row>
    <row r="88" spans="1:4" s="21" customFormat="1" ht="15">
      <c r="A88"/>
      <c r="B88"/>
      <c r="C88"/>
      <c r="D88"/>
    </row>
    <row r="89" spans="1:4" s="21" customFormat="1" ht="15">
      <c r="A89"/>
      <c r="B89"/>
      <c r="C89"/>
      <c r="D89"/>
    </row>
    <row r="90" spans="1:4" s="21" customFormat="1" ht="15">
      <c r="A90"/>
      <c r="B90"/>
      <c r="C90"/>
      <c r="D90"/>
    </row>
    <row r="91" spans="1:4" s="21" customFormat="1" ht="15">
      <c r="A91"/>
      <c r="B91"/>
      <c r="C91"/>
      <c r="D91"/>
    </row>
    <row r="92" spans="1:4" s="21" customFormat="1" ht="15">
      <c r="A92"/>
      <c r="B92"/>
      <c r="C92"/>
      <c r="D92"/>
    </row>
    <row r="93" spans="1:4" s="21" customFormat="1" ht="15">
      <c r="A93"/>
      <c r="B93"/>
      <c r="C93"/>
      <c r="D93"/>
    </row>
    <row r="94" spans="1:4" s="21" customFormat="1" ht="15">
      <c r="A94"/>
      <c r="B94"/>
      <c r="C94"/>
      <c r="D94"/>
    </row>
    <row r="95" spans="1:4" s="21" customFormat="1" ht="15">
      <c r="A95"/>
      <c r="B95"/>
      <c r="C95"/>
      <c r="D95"/>
    </row>
    <row r="96" spans="1:4" s="21" customFormat="1" ht="15">
      <c r="A96"/>
      <c r="B96"/>
      <c r="C96"/>
      <c r="D96"/>
    </row>
    <row r="97" spans="1:4" s="21" customFormat="1" ht="15">
      <c r="A97"/>
      <c r="B97"/>
      <c r="C97"/>
      <c r="D97"/>
    </row>
    <row r="98" spans="1:4" s="21" customFormat="1" ht="15">
      <c r="A98"/>
      <c r="B98"/>
      <c r="C98"/>
      <c r="D98"/>
    </row>
    <row r="99" spans="1:4" s="21" customFormat="1" ht="15">
      <c r="A99"/>
      <c r="B99"/>
      <c r="C99"/>
      <c r="D99"/>
    </row>
    <row r="100" spans="1:4" s="21" customFormat="1" ht="15">
      <c r="A100"/>
      <c r="B100"/>
      <c r="C100"/>
      <c r="D100"/>
    </row>
    <row r="101" spans="1:4" s="21" customFormat="1" ht="15">
      <c r="A101"/>
      <c r="B101"/>
      <c r="C101"/>
      <c r="D101"/>
    </row>
    <row r="102" spans="1:4" s="21" customFormat="1" ht="15">
      <c r="A102"/>
      <c r="B102"/>
      <c r="C102"/>
      <c r="D102"/>
    </row>
    <row r="103" spans="1:4" s="21" customFormat="1" ht="15">
      <c r="A103"/>
      <c r="B103"/>
      <c r="C103"/>
      <c r="D103"/>
    </row>
    <row r="104" spans="1:4" s="21" customFormat="1" ht="15">
      <c r="A104"/>
      <c r="B104"/>
      <c r="C104"/>
      <c r="D104"/>
    </row>
    <row r="105" spans="1:4" s="21" customFormat="1" ht="15">
      <c r="A105"/>
      <c r="B105"/>
      <c r="C105"/>
      <c r="D105"/>
    </row>
    <row r="106" spans="1:4" s="21" customFormat="1" ht="15">
      <c r="A106"/>
      <c r="B106"/>
      <c r="C106"/>
      <c r="D106"/>
    </row>
    <row r="107" spans="1:4" s="21" customFormat="1" ht="15">
      <c r="A107"/>
      <c r="B107"/>
      <c r="C107"/>
      <c r="D107"/>
    </row>
    <row r="108" spans="1:4" s="21" customFormat="1" ht="15">
      <c r="A108"/>
      <c r="B108"/>
      <c r="C108"/>
      <c r="D108"/>
    </row>
    <row r="109" spans="1:4" s="21" customFormat="1" ht="15">
      <c r="A109"/>
      <c r="B109"/>
      <c r="C109"/>
      <c r="D109"/>
    </row>
    <row r="110" spans="1:4" s="21" customFormat="1" ht="15">
      <c r="A110"/>
      <c r="B110"/>
      <c r="C110"/>
      <c r="D110"/>
    </row>
    <row r="111" spans="1:4" s="21" customFormat="1" ht="15">
      <c r="A111"/>
      <c r="B111"/>
      <c r="C111"/>
      <c r="D111"/>
    </row>
    <row r="112" spans="1:4" s="21" customFormat="1" ht="15">
      <c r="A112"/>
      <c r="B112"/>
      <c r="C112"/>
      <c r="D112"/>
    </row>
    <row r="113" spans="1:4" s="21" customFormat="1" ht="15">
      <c r="A113"/>
      <c r="B113"/>
      <c r="C113"/>
      <c r="D113"/>
    </row>
    <row r="114" spans="1:4" s="21" customFormat="1" ht="15">
      <c r="A114"/>
      <c r="B114"/>
      <c r="C114"/>
      <c r="D114"/>
    </row>
    <row r="115" spans="1:4" s="21" customFormat="1" ht="15">
      <c r="A115"/>
      <c r="B115"/>
      <c r="C115"/>
      <c r="D115"/>
    </row>
    <row r="116" spans="1:4" s="21" customFormat="1" ht="15">
      <c r="A116"/>
      <c r="B116"/>
      <c r="C116"/>
      <c r="D116"/>
    </row>
    <row r="117" spans="1:4" s="21" customFormat="1" ht="15">
      <c r="A117"/>
      <c r="B117"/>
      <c r="C117"/>
      <c r="D117"/>
    </row>
    <row r="118" spans="1:4" s="21" customFormat="1" ht="15">
      <c r="A118"/>
      <c r="B118"/>
      <c r="C118"/>
      <c r="D118"/>
    </row>
    <row r="119" spans="1:4" s="21" customFormat="1" ht="15">
      <c r="A119"/>
      <c r="B119"/>
      <c r="C119"/>
      <c r="D119"/>
    </row>
    <row r="120" spans="1:4" s="21" customFormat="1" ht="15">
      <c r="A120"/>
      <c r="B120"/>
      <c r="C120"/>
      <c r="D120"/>
    </row>
    <row r="121" spans="1:4" s="21" customFormat="1" ht="15">
      <c r="A121"/>
      <c r="B121"/>
      <c r="C121"/>
      <c r="D121"/>
    </row>
  </sheetData>
  <sheetProtection/>
  <mergeCells count="3">
    <mergeCell ref="A1:D1"/>
    <mergeCell ref="A3:A4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3"/>
  <sheetViews>
    <sheetView zoomScalePageLayoutView="0" workbookViewId="0" topLeftCell="A1">
      <selection activeCell="H15" sqref="H15"/>
    </sheetView>
  </sheetViews>
  <sheetFormatPr defaultColWidth="8.7109375" defaultRowHeight="15"/>
  <cols>
    <col min="1" max="1" width="52.7109375" style="30" customWidth="1"/>
    <col min="2" max="3" width="17.7109375" style="30" customWidth="1"/>
    <col min="4" max="4" width="16.00390625" style="30" customWidth="1"/>
    <col min="5" max="16384" width="8.7109375" style="3" customWidth="1"/>
  </cols>
  <sheetData>
    <row r="1" spans="1:4" s="16" customFormat="1" ht="30" customHeight="1">
      <c r="A1" s="138" t="s">
        <v>215</v>
      </c>
      <c r="B1" s="138"/>
      <c r="C1" s="138"/>
      <c r="D1" s="30"/>
    </row>
    <row r="2" spans="1:4" ht="14.25">
      <c r="A2" s="48"/>
      <c r="D2" s="30" t="s">
        <v>8</v>
      </c>
    </row>
    <row r="3" spans="1:4" s="24" customFormat="1" ht="19.5" customHeight="1">
      <c r="A3" s="49"/>
      <c r="B3" s="50" t="s">
        <v>37</v>
      </c>
      <c r="C3" s="50" t="s">
        <v>5</v>
      </c>
      <c r="D3" s="50" t="s">
        <v>184</v>
      </c>
    </row>
    <row r="4" spans="1:4" s="13" customFormat="1" ht="19.5" customHeight="1">
      <c r="A4" s="51" t="s">
        <v>216</v>
      </c>
      <c r="B4" s="52">
        <f>SUM(B5,B13,B18,B23,B26,B30,B35,B37,,B40,B45,B49,B52,B56,B61,B66,B68,B71,B75,B78,B82,B86,B90,B93,B97)</f>
        <v>13550</v>
      </c>
      <c r="C4" s="52">
        <f>SUM(C5,C13,C18,C23,C26,C30,C35,C37,,C40,C45,C49,C52,C56,C61,C66,C68,C71,C75,C78,C82,C86,C90,C93,C97)</f>
        <v>13936</v>
      </c>
      <c r="D4" s="53">
        <f>C4/B4</f>
        <v>1.0284870848708487</v>
      </c>
    </row>
    <row r="5" spans="1:4" s="13" customFormat="1" ht="19.5" customHeight="1">
      <c r="A5" s="51" t="s">
        <v>217</v>
      </c>
      <c r="B5" s="52">
        <f>SUM(B6:B12)</f>
        <v>904</v>
      </c>
      <c r="C5" s="52">
        <f>SUM(C6:C12)</f>
        <v>915</v>
      </c>
      <c r="D5" s="53">
        <f aca="true" t="shared" si="0" ref="D5:D68">C5/B5</f>
        <v>1.0121681415929205</v>
      </c>
    </row>
    <row r="6" spans="1:4" s="13" customFormat="1" ht="19.5" customHeight="1">
      <c r="A6" s="54" t="s">
        <v>218</v>
      </c>
      <c r="B6" s="52">
        <v>483</v>
      </c>
      <c r="C6" s="52">
        <v>497</v>
      </c>
      <c r="D6" s="53">
        <f t="shared" si="0"/>
        <v>1.0289855072463767</v>
      </c>
    </row>
    <row r="7" spans="1:4" s="13" customFormat="1" ht="19.5" customHeight="1">
      <c r="A7" s="54" t="s">
        <v>219</v>
      </c>
      <c r="B7" s="52">
        <v>158</v>
      </c>
      <c r="C7" s="52">
        <v>143</v>
      </c>
      <c r="D7" s="53">
        <f t="shared" si="0"/>
        <v>0.9050632911392406</v>
      </c>
    </row>
    <row r="8" spans="1:4" s="13" customFormat="1" ht="19.5" customHeight="1">
      <c r="A8" s="54" t="s">
        <v>220</v>
      </c>
      <c r="B8" s="52">
        <v>97</v>
      </c>
      <c r="C8" s="52">
        <v>99</v>
      </c>
      <c r="D8" s="53">
        <f t="shared" si="0"/>
        <v>1.0206185567010309</v>
      </c>
    </row>
    <row r="9" spans="1:4" s="13" customFormat="1" ht="19.5" customHeight="1">
      <c r="A9" s="54" t="s">
        <v>221</v>
      </c>
      <c r="B9" s="52">
        <v>1</v>
      </c>
      <c r="C9" s="52">
        <v>1</v>
      </c>
      <c r="D9" s="53">
        <f t="shared" si="0"/>
        <v>1</v>
      </c>
    </row>
    <row r="10" spans="1:4" s="13" customFormat="1" ht="19.5" customHeight="1">
      <c r="A10" s="54" t="s">
        <v>222</v>
      </c>
      <c r="B10" s="52">
        <v>32</v>
      </c>
      <c r="C10" s="52">
        <v>30</v>
      </c>
      <c r="D10" s="53">
        <f t="shared" si="0"/>
        <v>0.9375</v>
      </c>
    </row>
    <row r="11" spans="1:4" s="13" customFormat="1" ht="19.5" customHeight="1">
      <c r="A11" s="54" t="s">
        <v>223</v>
      </c>
      <c r="B11" s="52">
        <v>24</v>
      </c>
      <c r="C11" s="52">
        <v>30</v>
      </c>
      <c r="D11" s="53">
        <f t="shared" si="0"/>
        <v>1.25</v>
      </c>
    </row>
    <row r="12" spans="1:4" s="13" customFormat="1" ht="19.5" customHeight="1">
      <c r="A12" s="54" t="s">
        <v>224</v>
      </c>
      <c r="B12" s="52">
        <v>109</v>
      </c>
      <c r="C12" s="52">
        <v>115</v>
      </c>
      <c r="D12" s="53">
        <f t="shared" si="0"/>
        <v>1.055045871559633</v>
      </c>
    </row>
    <row r="13" spans="1:4" s="13" customFormat="1" ht="19.5" customHeight="1">
      <c r="A13" s="51" t="s">
        <v>225</v>
      </c>
      <c r="B13" s="52">
        <f>SUM(B14:B17)</f>
        <v>424</v>
      </c>
      <c r="C13" s="52">
        <f>SUM(C14:C17)</f>
        <v>431</v>
      </c>
      <c r="D13" s="53">
        <f t="shared" si="0"/>
        <v>1.0165094339622642</v>
      </c>
    </row>
    <row r="14" spans="1:4" s="13" customFormat="1" ht="19.5" customHeight="1">
      <c r="A14" s="54" t="s">
        <v>218</v>
      </c>
      <c r="B14" s="52">
        <v>325</v>
      </c>
      <c r="C14" s="52">
        <v>335</v>
      </c>
      <c r="D14" s="53">
        <f t="shared" si="0"/>
        <v>1.0307692307692307</v>
      </c>
    </row>
    <row r="15" spans="1:4" s="13" customFormat="1" ht="19.5" customHeight="1">
      <c r="A15" s="54" t="s">
        <v>219</v>
      </c>
      <c r="B15" s="52">
        <v>44</v>
      </c>
      <c r="C15" s="52">
        <v>40</v>
      </c>
      <c r="D15" s="53">
        <f t="shared" si="0"/>
        <v>0.9090909090909091</v>
      </c>
    </row>
    <row r="16" spans="1:4" s="13" customFormat="1" ht="19.5" customHeight="1">
      <c r="A16" s="54" t="s">
        <v>226</v>
      </c>
      <c r="B16" s="52">
        <v>45</v>
      </c>
      <c r="C16" s="52">
        <v>46</v>
      </c>
      <c r="D16" s="53">
        <f t="shared" si="0"/>
        <v>1.0222222222222221</v>
      </c>
    </row>
    <row r="17" spans="1:4" s="13" customFormat="1" ht="19.5" customHeight="1">
      <c r="A17" s="54" t="s">
        <v>227</v>
      </c>
      <c r="B17" s="52">
        <v>10</v>
      </c>
      <c r="C17" s="52">
        <v>10</v>
      </c>
      <c r="D17" s="53">
        <f t="shared" si="0"/>
        <v>1</v>
      </c>
    </row>
    <row r="18" spans="1:4" s="13" customFormat="1" ht="19.5" customHeight="1">
      <c r="A18" s="51" t="s">
        <v>228</v>
      </c>
      <c r="B18" s="52">
        <f>SUM(B19:B22)</f>
        <v>5945</v>
      </c>
      <c r="C18" s="52">
        <f>SUM(C19:C22)</f>
        <v>6284</v>
      </c>
      <c r="D18" s="53">
        <f t="shared" si="0"/>
        <v>1.057022708158116</v>
      </c>
    </row>
    <row r="19" spans="1:4" s="13" customFormat="1" ht="19.5" customHeight="1">
      <c r="A19" s="54" t="s">
        <v>218</v>
      </c>
      <c r="B19" s="52">
        <v>2716</v>
      </c>
      <c r="C19" s="52">
        <v>3013</v>
      </c>
      <c r="D19" s="53">
        <f t="shared" si="0"/>
        <v>1.1093519882179677</v>
      </c>
    </row>
    <row r="20" spans="1:4" s="13" customFormat="1" ht="19.5" customHeight="1">
      <c r="A20" s="54" t="s">
        <v>219</v>
      </c>
      <c r="B20" s="52">
        <v>1909</v>
      </c>
      <c r="C20" s="52">
        <v>1898</v>
      </c>
      <c r="D20" s="53">
        <f t="shared" si="0"/>
        <v>0.9942378208486118</v>
      </c>
    </row>
    <row r="21" spans="1:4" s="13" customFormat="1" ht="19.5" customHeight="1">
      <c r="A21" s="54" t="s">
        <v>229</v>
      </c>
      <c r="B21" s="52">
        <v>9</v>
      </c>
      <c r="C21" s="52">
        <v>11</v>
      </c>
      <c r="D21" s="53">
        <f t="shared" si="0"/>
        <v>1.2222222222222223</v>
      </c>
    </row>
    <row r="22" spans="1:4" s="13" customFormat="1" ht="19.5" customHeight="1">
      <c r="A22" s="54" t="s">
        <v>230</v>
      </c>
      <c r="B22" s="52">
        <v>1311</v>
      </c>
      <c r="C22" s="52">
        <v>1362</v>
      </c>
      <c r="D22" s="53">
        <f>C22/B22</f>
        <v>1.0389016018306636</v>
      </c>
    </row>
    <row r="23" spans="1:4" s="13" customFormat="1" ht="19.5" customHeight="1">
      <c r="A23" s="51" t="s">
        <v>231</v>
      </c>
      <c r="B23" s="52">
        <f>SUM(B24:B25)</f>
        <v>184</v>
      </c>
      <c r="C23" s="52">
        <f>SUM(C24:C25)</f>
        <v>192</v>
      </c>
      <c r="D23" s="53">
        <f t="shared" si="0"/>
        <v>1.0434782608695652</v>
      </c>
    </row>
    <row r="24" spans="1:4" s="13" customFormat="1" ht="19.5" customHeight="1">
      <c r="A24" s="54" t="s">
        <v>218</v>
      </c>
      <c r="B24" s="52">
        <v>172</v>
      </c>
      <c r="C24" s="52">
        <v>177</v>
      </c>
      <c r="D24" s="53">
        <f t="shared" si="0"/>
        <v>1.0290697674418605</v>
      </c>
    </row>
    <row r="25" spans="1:4" s="13" customFormat="1" ht="19.5" customHeight="1">
      <c r="A25" s="54" t="s">
        <v>219</v>
      </c>
      <c r="B25" s="52">
        <v>12</v>
      </c>
      <c r="C25" s="52">
        <v>15</v>
      </c>
      <c r="D25" s="53">
        <f t="shared" si="0"/>
        <v>1.25</v>
      </c>
    </row>
    <row r="26" spans="1:4" s="13" customFormat="1" ht="19.5" customHeight="1">
      <c r="A26" s="51" t="s">
        <v>232</v>
      </c>
      <c r="B26" s="52">
        <f>SUM(B27:B29)</f>
        <v>197</v>
      </c>
      <c r="C26" s="52">
        <f>SUM(C27:C29)</f>
        <v>204</v>
      </c>
      <c r="D26" s="53">
        <f t="shared" si="0"/>
        <v>1.0355329949238579</v>
      </c>
    </row>
    <row r="27" spans="1:4" s="13" customFormat="1" ht="19.5" customHeight="1">
      <c r="A27" s="54" t="s">
        <v>218</v>
      </c>
      <c r="B27" s="52">
        <v>102</v>
      </c>
      <c r="C27" s="52">
        <v>105</v>
      </c>
      <c r="D27" s="53">
        <f t="shared" si="0"/>
        <v>1.0294117647058822</v>
      </c>
    </row>
    <row r="28" spans="1:4" s="13" customFormat="1" ht="19.5" customHeight="1">
      <c r="A28" s="54" t="s">
        <v>219</v>
      </c>
      <c r="B28" s="52">
        <v>32</v>
      </c>
      <c r="C28" s="52">
        <v>29</v>
      </c>
      <c r="D28" s="53">
        <f t="shared" si="0"/>
        <v>0.90625</v>
      </c>
    </row>
    <row r="29" spans="1:4" s="13" customFormat="1" ht="19.5" customHeight="1">
      <c r="A29" s="54" t="s">
        <v>233</v>
      </c>
      <c r="B29" s="52">
        <v>63</v>
      </c>
      <c r="C29" s="52">
        <v>70</v>
      </c>
      <c r="D29" s="53">
        <f t="shared" si="0"/>
        <v>1.1111111111111112</v>
      </c>
    </row>
    <row r="30" spans="1:4" s="13" customFormat="1" ht="19.5" customHeight="1">
      <c r="A30" s="51" t="s">
        <v>234</v>
      </c>
      <c r="B30" s="52">
        <f>SUM(B31:B34)</f>
        <v>928</v>
      </c>
      <c r="C30" s="52">
        <f>SUM(C31:C34)</f>
        <v>962</v>
      </c>
      <c r="D30" s="53">
        <f t="shared" si="0"/>
        <v>1.0366379310344827</v>
      </c>
    </row>
    <row r="31" spans="1:4" s="13" customFormat="1" ht="19.5" customHeight="1">
      <c r="A31" s="54" t="s">
        <v>218</v>
      </c>
      <c r="B31" s="52">
        <v>643</v>
      </c>
      <c r="C31" s="52">
        <v>674</v>
      </c>
      <c r="D31" s="53">
        <f t="shared" si="0"/>
        <v>1.0482115085536547</v>
      </c>
    </row>
    <row r="32" spans="1:4" s="13" customFormat="1" ht="19.5" customHeight="1">
      <c r="A32" s="54" t="s">
        <v>219</v>
      </c>
      <c r="B32" s="52">
        <v>172</v>
      </c>
      <c r="C32" s="52">
        <v>165</v>
      </c>
      <c r="D32" s="53">
        <f t="shared" si="0"/>
        <v>0.9593023255813954</v>
      </c>
    </row>
    <row r="33" spans="1:4" s="13" customFormat="1" ht="19.5" customHeight="1">
      <c r="A33" s="54" t="s">
        <v>235</v>
      </c>
      <c r="B33" s="52">
        <v>28</v>
      </c>
      <c r="C33" s="52">
        <v>44</v>
      </c>
      <c r="D33" s="53">
        <f t="shared" si="0"/>
        <v>1.5714285714285714</v>
      </c>
    </row>
    <row r="34" spans="1:4" s="13" customFormat="1" ht="19.5" customHeight="1">
      <c r="A34" s="54" t="s">
        <v>236</v>
      </c>
      <c r="B34" s="52">
        <v>85</v>
      </c>
      <c r="C34" s="52">
        <v>79</v>
      </c>
      <c r="D34" s="53">
        <f t="shared" si="0"/>
        <v>0.9294117647058824</v>
      </c>
    </row>
    <row r="35" spans="1:4" s="13" customFormat="1" ht="19.5" customHeight="1">
      <c r="A35" s="51" t="s">
        <v>237</v>
      </c>
      <c r="B35" s="52">
        <f>SUM(B36:B36)</f>
        <v>160</v>
      </c>
      <c r="C35" s="52">
        <f>SUM(C36:C36)</f>
        <v>180</v>
      </c>
      <c r="D35" s="53">
        <f t="shared" si="0"/>
        <v>1.125</v>
      </c>
    </row>
    <row r="36" spans="1:4" s="13" customFormat="1" ht="19.5" customHeight="1">
      <c r="A36" s="54" t="s">
        <v>238</v>
      </c>
      <c r="B36" s="52">
        <v>160</v>
      </c>
      <c r="C36" s="52">
        <v>180</v>
      </c>
      <c r="D36" s="53">
        <f t="shared" si="0"/>
        <v>1.125</v>
      </c>
    </row>
    <row r="37" spans="1:4" s="13" customFormat="1" ht="19.5" customHeight="1">
      <c r="A37" s="51" t="s">
        <v>239</v>
      </c>
      <c r="B37" s="52">
        <f>SUM(B38:B39)</f>
        <v>252</v>
      </c>
      <c r="C37" s="52">
        <f>SUM(C38:C39)</f>
        <v>0</v>
      </c>
      <c r="D37" s="53">
        <f t="shared" si="0"/>
        <v>0</v>
      </c>
    </row>
    <row r="38" spans="1:4" s="13" customFormat="1" ht="19.5" customHeight="1">
      <c r="A38" s="54" t="s">
        <v>218</v>
      </c>
      <c r="B38" s="52">
        <v>171</v>
      </c>
      <c r="C38" s="52"/>
      <c r="D38" s="53">
        <f t="shared" si="0"/>
        <v>0</v>
      </c>
    </row>
    <row r="39" spans="1:4" s="13" customFormat="1" ht="19.5" customHeight="1">
      <c r="A39" s="54" t="s">
        <v>219</v>
      </c>
      <c r="B39" s="52">
        <v>81</v>
      </c>
      <c r="C39" s="52"/>
      <c r="D39" s="53">
        <f t="shared" si="0"/>
        <v>0</v>
      </c>
    </row>
    <row r="40" spans="1:4" s="13" customFormat="1" ht="19.5" customHeight="1">
      <c r="A40" s="51" t="s">
        <v>240</v>
      </c>
      <c r="B40" s="52">
        <f>SUM(B41:B44)</f>
        <v>81</v>
      </c>
      <c r="C40" s="52">
        <f>SUM(C41:C44)</f>
        <v>93</v>
      </c>
      <c r="D40" s="53">
        <f t="shared" si="0"/>
        <v>1.1481481481481481</v>
      </c>
    </row>
    <row r="41" spans="1:4" s="13" customFormat="1" ht="19.5" customHeight="1">
      <c r="A41" s="54" t="s">
        <v>218</v>
      </c>
      <c r="B41" s="52">
        <v>56</v>
      </c>
      <c r="C41" s="52">
        <v>58</v>
      </c>
      <c r="D41" s="53">
        <f t="shared" si="0"/>
        <v>1.0357142857142858</v>
      </c>
    </row>
    <row r="42" spans="1:4" s="13" customFormat="1" ht="19.5" customHeight="1">
      <c r="A42" s="54" t="s">
        <v>219</v>
      </c>
      <c r="B42" s="52">
        <v>13</v>
      </c>
      <c r="C42" s="52">
        <v>10</v>
      </c>
      <c r="D42" s="53">
        <f t="shared" si="0"/>
        <v>0.7692307692307693</v>
      </c>
    </row>
    <row r="43" spans="1:4" s="13" customFormat="1" ht="19.5" customHeight="1">
      <c r="A43" s="54" t="s">
        <v>241</v>
      </c>
      <c r="B43" s="52">
        <v>2</v>
      </c>
      <c r="C43" s="52">
        <v>12</v>
      </c>
      <c r="D43" s="53">
        <f t="shared" si="0"/>
        <v>6</v>
      </c>
    </row>
    <row r="44" spans="1:4" s="13" customFormat="1" ht="19.5" customHeight="1">
      <c r="A44" s="54" t="s">
        <v>242</v>
      </c>
      <c r="B44" s="52">
        <v>10</v>
      </c>
      <c r="C44" s="52">
        <v>13</v>
      </c>
      <c r="D44" s="53">
        <f t="shared" si="0"/>
        <v>1.3</v>
      </c>
    </row>
    <row r="45" spans="1:4" s="13" customFormat="1" ht="19.5" customHeight="1">
      <c r="A45" s="51" t="s">
        <v>243</v>
      </c>
      <c r="B45" s="52">
        <f>SUM(B46:B48)</f>
        <v>424</v>
      </c>
      <c r="C45" s="52">
        <f>SUM(C46:C48)</f>
        <v>434</v>
      </c>
      <c r="D45" s="53">
        <f t="shared" si="0"/>
        <v>1.0235849056603774</v>
      </c>
    </row>
    <row r="46" spans="1:4" s="13" customFormat="1" ht="19.5" customHeight="1">
      <c r="A46" s="54" t="s">
        <v>218</v>
      </c>
      <c r="B46" s="52">
        <v>339</v>
      </c>
      <c r="C46" s="52">
        <v>349</v>
      </c>
      <c r="D46" s="53">
        <f t="shared" si="0"/>
        <v>1.0294985250737463</v>
      </c>
    </row>
    <row r="47" spans="1:4" s="13" customFormat="1" ht="19.5" customHeight="1">
      <c r="A47" s="54" t="s">
        <v>219</v>
      </c>
      <c r="B47" s="52">
        <v>45</v>
      </c>
      <c r="C47" s="52">
        <v>40</v>
      </c>
      <c r="D47" s="53">
        <f t="shared" si="0"/>
        <v>0.8888888888888888</v>
      </c>
    </row>
    <row r="48" spans="1:4" s="13" customFormat="1" ht="19.5" customHeight="1">
      <c r="A48" s="54" t="s">
        <v>244</v>
      </c>
      <c r="B48" s="52">
        <v>40</v>
      </c>
      <c r="C48" s="52">
        <v>45</v>
      </c>
      <c r="D48" s="53">
        <f t="shared" si="0"/>
        <v>1.125</v>
      </c>
    </row>
    <row r="49" spans="1:4" s="13" customFormat="1" ht="19.5" customHeight="1">
      <c r="A49" s="51" t="s">
        <v>245</v>
      </c>
      <c r="B49" s="52">
        <f>SUM(B50:B51)</f>
        <v>231</v>
      </c>
      <c r="C49" s="52">
        <f>SUM(C50:C51)</f>
        <v>235</v>
      </c>
      <c r="D49" s="53">
        <f t="shared" si="0"/>
        <v>1.0173160173160174</v>
      </c>
    </row>
    <row r="50" spans="1:4" s="13" customFormat="1" ht="19.5" customHeight="1">
      <c r="A50" s="54" t="s">
        <v>218</v>
      </c>
      <c r="B50" s="52">
        <v>210</v>
      </c>
      <c r="C50" s="52">
        <v>216</v>
      </c>
      <c r="D50" s="53">
        <f t="shared" si="0"/>
        <v>1.0285714285714285</v>
      </c>
    </row>
    <row r="51" spans="1:4" s="13" customFormat="1" ht="19.5" customHeight="1">
      <c r="A51" s="54" t="s">
        <v>219</v>
      </c>
      <c r="B51" s="52">
        <v>21</v>
      </c>
      <c r="C51" s="52">
        <v>19</v>
      </c>
      <c r="D51" s="53">
        <f t="shared" si="0"/>
        <v>0.9047619047619048</v>
      </c>
    </row>
    <row r="52" spans="1:4" s="13" customFormat="1" ht="19.5" customHeight="1">
      <c r="A52" s="51" t="s">
        <v>246</v>
      </c>
      <c r="B52" s="52">
        <f>SUM(B53:B55)</f>
        <v>348</v>
      </c>
      <c r="C52" s="52">
        <f>SUM(C53:C55)</f>
        <v>371</v>
      </c>
      <c r="D52" s="53">
        <f t="shared" si="0"/>
        <v>1.0660919540229885</v>
      </c>
    </row>
    <row r="53" spans="1:4" s="13" customFormat="1" ht="19.5" customHeight="1">
      <c r="A53" s="54" t="s">
        <v>218</v>
      </c>
      <c r="B53" s="52">
        <v>302</v>
      </c>
      <c r="C53" s="52">
        <v>321</v>
      </c>
      <c r="D53" s="53">
        <f t="shared" si="0"/>
        <v>1.0629139072847682</v>
      </c>
    </row>
    <row r="54" spans="1:4" s="13" customFormat="1" ht="19.5" customHeight="1">
      <c r="A54" s="54" t="s">
        <v>247</v>
      </c>
      <c r="B54" s="52">
        <v>12</v>
      </c>
      <c r="C54" s="52">
        <v>15</v>
      </c>
      <c r="D54" s="53">
        <f t="shared" si="0"/>
        <v>1.25</v>
      </c>
    </row>
    <row r="55" spans="1:4" s="13" customFormat="1" ht="19.5" customHeight="1">
      <c r="A55" s="54" t="s">
        <v>248</v>
      </c>
      <c r="B55" s="52">
        <v>34</v>
      </c>
      <c r="C55" s="52">
        <v>35</v>
      </c>
      <c r="D55" s="53">
        <f t="shared" si="0"/>
        <v>1.0294117647058822</v>
      </c>
    </row>
    <row r="56" spans="1:4" s="13" customFormat="1" ht="19.5" customHeight="1">
      <c r="A56" s="51" t="s">
        <v>249</v>
      </c>
      <c r="B56" s="52">
        <f>SUM(B57:B60)</f>
        <v>71</v>
      </c>
      <c r="C56" s="52">
        <f>SUM(C57:C60)</f>
        <v>77</v>
      </c>
      <c r="D56" s="53">
        <f t="shared" si="0"/>
        <v>1.0845070422535212</v>
      </c>
    </row>
    <row r="57" spans="1:4" s="13" customFormat="1" ht="19.5" customHeight="1">
      <c r="A57" s="54" t="s">
        <v>218</v>
      </c>
      <c r="B57" s="52">
        <v>57</v>
      </c>
      <c r="C57" s="52">
        <v>59</v>
      </c>
      <c r="D57" s="53">
        <f t="shared" si="0"/>
        <v>1.0350877192982457</v>
      </c>
    </row>
    <row r="58" spans="1:4" s="13" customFormat="1" ht="19.5" customHeight="1">
      <c r="A58" s="54" t="s">
        <v>247</v>
      </c>
      <c r="B58" s="52">
        <v>3</v>
      </c>
      <c r="C58" s="52">
        <v>3</v>
      </c>
      <c r="D58" s="53">
        <f t="shared" si="0"/>
        <v>1</v>
      </c>
    </row>
    <row r="59" spans="1:4" s="13" customFormat="1" ht="19.5" customHeight="1">
      <c r="A59" s="54" t="s">
        <v>250</v>
      </c>
      <c r="B59" s="52">
        <v>9</v>
      </c>
      <c r="C59" s="52">
        <v>5</v>
      </c>
      <c r="D59" s="53">
        <f t="shared" si="0"/>
        <v>0.5555555555555556</v>
      </c>
    </row>
    <row r="60" spans="1:4" s="13" customFormat="1" ht="19.5" customHeight="1">
      <c r="A60" s="54" t="s">
        <v>251</v>
      </c>
      <c r="B60" s="52">
        <v>2</v>
      </c>
      <c r="C60" s="52">
        <v>10</v>
      </c>
      <c r="D60" s="53">
        <f t="shared" si="0"/>
        <v>5</v>
      </c>
    </row>
    <row r="61" spans="1:4" s="13" customFormat="1" ht="19.5" customHeight="1">
      <c r="A61" s="51" t="s">
        <v>252</v>
      </c>
      <c r="B61" s="52">
        <f>SUM(B62:B65)</f>
        <v>140</v>
      </c>
      <c r="C61" s="52">
        <f>SUM(C62:C65)</f>
        <v>158</v>
      </c>
      <c r="D61" s="53">
        <f t="shared" si="0"/>
        <v>1.1285714285714286</v>
      </c>
    </row>
    <row r="62" spans="1:4" s="13" customFormat="1" ht="19.5" customHeight="1">
      <c r="A62" s="54" t="s">
        <v>218</v>
      </c>
      <c r="B62" s="52">
        <v>70</v>
      </c>
      <c r="C62" s="52">
        <v>78</v>
      </c>
      <c r="D62" s="53">
        <f t="shared" si="0"/>
        <v>1.1142857142857143</v>
      </c>
    </row>
    <row r="63" spans="1:4" s="13" customFormat="1" ht="19.5" customHeight="1">
      <c r="A63" s="54" t="s">
        <v>247</v>
      </c>
      <c r="B63" s="52">
        <v>3</v>
      </c>
      <c r="C63" s="52">
        <v>3</v>
      </c>
      <c r="D63" s="53">
        <f t="shared" si="0"/>
        <v>1</v>
      </c>
    </row>
    <row r="64" spans="1:4" s="13" customFormat="1" ht="19.5" customHeight="1">
      <c r="A64" s="54" t="s">
        <v>253</v>
      </c>
      <c r="B64" s="52">
        <v>21</v>
      </c>
      <c r="C64" s="52">
        <v>25</v>
      </c>
      <c r="D64" s="53">
        <f t="shared" si="0"/>
        <v>1.1904761904761905</v>
      </c>
    </row>
    <row r="65" spans="1:4" s="13" customFormat="1" ht="19.5" customHeight="1">
      <c r="A65" s="54" t="s">
        <v>254</v>
      </c>
      <c r="B65" s="52">
        <v>46</v>
      </c>
      <c r="C65" s="52">
        <v>52</v>
      </c>
      <c r="D65" s="53">
        <f t="shared" si="0"/>
        <v>1.1304347826086956</v>
      </c>
    </row>
    <row r="66" spans="1:4" s="13" customFormat="1" ht="19.5" customHeight="1">
      <c r="A66" s="51" t="s">
        <v>255</v>
      </c>
      <c r="B66" s="52">
        <f>SUM(B67:B67)</f>
        <v>6</v>
      </c>
      <c r="C66" s="52">
        <f>SUM(C67:C67)</f>
        <v>6</v>
      </c>
      <c r="D66" s="53">
        <f t="shared" si="0"/>
        <v>1</v>
      </c>
    </row>
    <row r="67" spans="1:4" s="13" customFormat="1" ht="19.5" customHeight="1">
      <c r="A67" s="54" t="s">
        <v>256</v>
      </c>
      <c r="B67" s="52">
        <v>6</v>
      </c>
      <c r="C67" s="52">
        <v>6</v>
      </c>
      <c r="D67" s="53">
        <f t="shared" si="0"/>
        <v>1</v>
      </c>
    </row>
    <row r="68" spans="1:4" s="13" customFormat="1" ht="19.5" customHeight="1">
      <c r="A68" s="51" t="s">
        <v>257</v>
      </c>
      <c r="B68" s="52">
        <f>SUM(B69:B70)</f>
        <v>25</v>
      </c>
      <c r="C68" s="52">
        <f>SUM(C69:C70)</f>
        <v>26</v>
      </c>
      <c r="D68" s="53">
        <f t="shared" si="0"/>
        <v>1.04</v>
      </c>
    </row>
    <row r="69" spans="1:4" s="13" customFormat="1" ht="19.5" customHeight="1">
      <c r="A69" s="54" t="s">
        <v>218</v>
      </c>
      <c r="B69" s="52">
        <v>24</v>
      </c>
      <c r="C69" s="52">
        <v>25</v>
      </c>
      <c r="D69" s="53">
        <f aca="true" t="shared" si="1" ref="D69:D132">C69/B69</f>
        <v>1.0416666666666667</v>
      </c>
    </row>
    <row r="70" spans="1:4" s="13" customFormat="1" ht="19.5" customHeight="1">
      <c r="A70" s="54" t="s">
        <v>219</v>
      </c>
      <c r="B70" s="52">
        <v>1</v>
      </c>
      <c r="C70" s="52">
        <v>1</v>
      </c>
      <c r="D70" s="53">
        <f t="shared" si="1"/>
        <v>1</v>
      </c>
    </row>
    <row r="71" spans="1:4" s="13" customFormat="1" ht="19.5" customHeight="1">
      <c r="A71" s="51" t="s">
        <v>258</v>
      </c>
      <c r="B71" s="52">
        <f>SUM(B72:B74)</f>
        <v>161</v>
      </c>
      <c r="C71" s="52">
        <f>SUM(C72:C74)</f>
        <v>179</v>
      </c>
      <c r="D71" s="53">
        <f t="shared" si="1"/>
        <v>1.1118012422360248</v>
      </c>
    </row>
    <row r="72" spans="1:4" s="13" customFormat="1" ht="19.5" customHeight="1">
      <c r="A72" s="54" t="s">
        <v>218</v>
      </c>
      <c r="B72" s="52">
        <v>104</v>
      </c>
      <c r="C72" s="52">
        <v>111</v>
      </c>
      <c r="D72" s="53">
        <f t="shared" si="1"/>
        <v>1.0673076923076923</v>
      </c>
    </row>
    <row r="73" spans="1:4" s="13" customFormat="1" ht="19.5" customHeight="1">
      <c r="A73" s="54" t="s">
        <v>219</v>
      </c>
      <c r="B73" s="52">
        <v>20</v>
      </c>
      <c r="C73" s="52">
        <v>18</v>
      </c>
      <c r="D73" s="53">
        <f t="shared" si="1"/>
        <v>0.9</v>
      </c>
    </row>
    <row r="74" spans="1:4" s="13" customFormat="1" ht="19.5" customHeight="1">
      <c r="A74" s="54" t="s">
        <v>259</v>
      </c>
      <c r="B74" s="52">
        <v>37</v>
      </c>
      <c r="C74" s="52">
        <v>50</v>
      </c>
      <c r="D74" s="53">
        <f t="shared" si="1"/>
        <v>1.3513513513513513</v>
      </c>
    </row>
    <row r="75" spans="1:4" s="13" customFormat="1" ht="19.5" customHeight="1">
      <c r="A75" s="51" t="s">
        <v>260</v>
      </c>
      <c r="B75" s="52">
        <f>SUM(B76:B77)</f>
        <v>54</v>
      </c>
      <c r="C75" s="52">
        <f>SUM(C76:C77)</f>
        <v>56</v>
      </c>
      <c r="D75" s="53">
        <f t="shared" si="1"/>
        <v>1.037037037037037</v>
      </c>
    </row>
    <row r="76" spans="1:4" s="13" customFormat="1" ht="19.5" customHeight="1">
      <c r="A76" s="54" t="s">
        <v>218</v>
      </c>
      <c r="B76" s="52">
        <v>53</v>
      </c>
      <c r="C76" s="52">
        <v>55</v>
      </c>
      <c r="D76" s="53">
        <f t="shared" si="1"/>
        <v>1.0377358490566038</v>
      </c>
    </row>
    <row r="77" spans="1:4" s="13" customFormat="1" ht="19.5" customHeight="1">
      <c r="A77" s="54" t="s">
        <v>219</v>
      </c>
      <c r="B77" s="52">
        <v>1</v>
      </c>
      <c r="C77" s="52">
        <v>1</v>
      </c>
      <c r="D77" s="53">
        <f t="shared" si="1"/>
        <v>1</v>
      </c>
    </row>
    <row r="78" spans="1:4" s="13" customFormat="1" ht="19.5" customHeight="1">
      <c r="A78" s="51" t="s">
        <v>261</v>
      </c>
      <c r="B78" s="52">
        <f>SUM(B79:B81)</f>
        <v>927</v>
      </c>
      <c r="C78" s="52">
        <f>SUM(C79:C81)</f>
        <v>953</v>
      </c>
      <c r="D78" s="53">
        <f t="shared" si="1"/>
        <v>1.0280474649406688</v>
      </c>
    </row>
    <row r="79" spans="1:4" s="13" customFormat="1" ht="19.5" customHeight="1">
      <c r="A79" s="54" t="s">
        <v>218</v>
      </c>
      <c r="B79" s="52">
        <v>213</v>
      </c>
      <c r="C79" s="52">
        <v>221</v>
      </c>
      <c r="D79" s="53">
        <f t="shared" si="1"/>
        <v>1.0375586854460095</v>
      </c>
    </row>
    <row r="80" spans="1:4" s="13" customFormat="1" ht="19.5" customHeight="1">
      <c r="A80" s="54" t="s">
        <v>219</v>
      </c>
      <c r="B80" s="52">
        <v>151</v>
      </c>
      <c r="C80" s="52">
        <v>141</v>
      </c>
      <c r="D80" s="53">
        <f t="shared" si="1"/>
        <v>0.9337748344370861</v>
      </c>
    </row>
    <row r="81" spans="1:4" s="13" customFormat="1" ht="19.5" customHeight="1">
      <c r="A81" s="54" t="s">
        <v>262</v>
      </c>
      <c r="B81" s="52">
        <v>563</v>
      </c>
      <c r="C81" s="52">
        <v>591</v>
      </c>
      <c r="D81" s="53">
        <f t="shared" si="1"/>
        <v>1.0497335701598578</v>
      </c>
    </row>
    <row r="82" spans="1:4" s="13" customFormat="1" ht="19.5" customHeight="1">
      <c r="A82" s="51" t="s">
        <v>263</v>
      </c>
      <c r="B82" s="52">
        <f>SUM(B83:B85)</f>
        <v>1170</v>
      </c>
      <c r="C82" s="52">
        <f>SUM(C83:C85)</f>
        <v>1190</v>
      </c>
      <c r="D82" s="53">
        <f t="shared" si="1"/>
        <v>1.017094017094017</v>
      </c>
    </row>
    <row r="83" spans="1:4" s="13" customFormat="1" ht="19.5" customHeight="1">
      <c r="A83" s="54" t="s">
        <v>218</v>
      </c>
      <c r="B83" s="52">
        <v>868</v>
      </c>
      <c r="C83" s="52">
        <v>924</v>
      </c>
      <c r="D83" s="53">
        <f t="shared" si="1"/>
        <v>1.064516129032258</v>
      </c>
    </row>
    <row r="84" spans="1:4" s="13" customFormat="1" ht="19.5" customHeight="1">
      <c r="A84" s="54" t="s">
        <v>219</v>
      </c>
      <c r="B84" s="52">
        <v>248</v>
      </c>
      <c r="C84" s="52">
        <v>230</v>
      </c>
      <c r="D84" s="53">
        <f t="shared" si="1"/>
        <v>0.9274193548387096</v>
      </c>
    </row>
    <row r="85" spans="1:4" s="13" customFormat="1" ht="19.5" customHeight="1">
      <c r="A85" s="54" t="s">
        <v>264</v>
      </c>
      <c r="B85" s="52">
        <v>54</v>
      </c>
      <c r="C85" s="52">
        <v>36</v>
      </c>
      <c r="D85" s="53">
        <f t="shared" si="1"/>
        <v>0.6666666666666666</v>
      </c>
    </row>
    <row r="86" spans="1:4" s="13" customFormat="1" ht="19.5" customHeight="1">
      <c r="A86" s="51" t="s">
        <v>265</v>
      </c>
      <c r="B86" s="52">
        <f>SUM(B87:B89)</f>
        <v>550</v>
      </c>
      <c r="C86" s="52">
        <f>SUM(C87:C89)</f>
        <v>568</v>
      </c>
      <c r="D86" s="53">
        <f t="shared" si="1"/>
        <v>1.0327272727272727</v>
      </c>
    </row>
    <row r="87" spans="1:4" s="13" customFormat="1" ht="19.5" customHeight="1">
      <c r="A87" s="54" t="s">
        <v>218</v>
      </c>
      <c r="B87" s="52">
        <v>143</v>
      </c>
      <c r="C87" s="52">
        <v>157</v>
      </c>
      <c r="D87" s="53">
        <f t="shared" si="1"/>
        <v>1.097902097902098</v>
      </c>
    </row>
    <row r="88" spans="1:4" s="13" customFormat="1" ht="19.5" customHeight="1">
      <c r="A88" s="54" t="s">
        <v>219</v>
      </c>
      <c r="B88" s="52">
        <v>286</v>
      </c>
      <c r="C88" s="52">
        <v>275</v>
      </c>
      <c r="D88" s="53">
        <f t="shared" si="1"/>
        <v>0.9615384615384616</v>
      </c>
    </row>
    <row r="89" spans="1:4" s="13" customFormat="1" ht="19.5" customHeight="1">
      <c r="A89" s="54" t="s">
        <v>266</v>
      </c>
      <c r="B89" s="52">
        <v>121</v>
      </c>
      <c r="C89" s="52">
        <v>136</v>
      </c>
      <c r="D89" s="53">
        <f t="shared" si="1"/>
        <v>1.1239669421487604</v>
      </c>
    </row>
    <row r="90" spans="1:4" s="13" customFormat="1" ht="19.5" customHeight="1">
      <c r="A90" s="51" t="s">
        <v>267</v>
      </c>
      <c r="B90" s="52">
        <f>SUM(B91:B92)</f>
        <v>238</v>
      </c>
      <c r="C90" s="52">
        <f>SUM(C91:C92)</f>
        <v>247</v>
      </c>
      <c r="D90" s="53">
        <f t="shared" si="1"/>
        <v>1.0378151260504203</v>
      </c>
    </row>
    <row r="91" spans="1:4" s="13" customFormat="1" ht="19.5" customHeight="1">
      <c r="A91" s="54" t="s">
        <v>218</v>
      </c>
      <c r="B91" s="52">
        <v>162</v>
      </c>
      <c r="C91" s="52">
        <v>177</v>
      </c>
      <c r="D91" s="53">
        <f t="shared" si="1"/>
        <v>1.0925925925925926</v>
      </c>
    </row>
    <row r="92" spans="1:4" s="13" customFormat="1" ht="19.5" customHeight="1">
      <c r="A92" s="54" t="s">
        <v>219</v>
      </c>
      <c r="B92" s="52">
        <v>76</v>
      </c>
      <c r="C92" s="52">
        <v>70</v>
      </c>
      <c r="D92" s="53">
        <f t="shared" si="1"/>
        <v>0.9210526315789473</v>
      </c>
    </row>
    <row r="93" spans="1:4" s="13" customFormat="1" ht="19.5" customHeight="1">
      <c r="A93" s="51" t="s">
        <v>268</v>
      </c>
      <c r="B93" s="52">
        <f>SUM(B94:B96)</f>
        <v>66</v>
      </c>
      <c r="C93" s="52">
        <f>SUM(C94:C96)</f>
        <v>69</v>
      </c>
      <c r="D93" s="53">
        <f t="shared" si="1"/>
        <v>1.0454545454545454</v>
      </c>
    </row>
    <row r="94" spans="1:4" s="13" customFormat="1" ht="19.5" customHeight="1">
      <c r="A94" s="54" t="s">
        <v>218</v>
      </c>
      <c r="B94" s="52">
        <v>52</v>
      </c>
      <c r="C94" s="52">
        <v>58</v>
      </c>
      <c r="D94" s="53">
        <f t="shared" si="1"/>
        <v>1.1153846153846154</v>
      </c>
    </row>
    <row r="95" spans="1:4" s="13" customFormat="1" ht="19.5" customHeight="1">
      <c r="A95" s="54" t="s">
        <v>219</v>
      </c>
      <c r="B95" s="52">
        <v>10</v>
      </c>
      <c r="C95" s="52">
        <v>7</v>
      </c>
      <c r="D95" s="53">
        <f t="shared" si="1"/>
        <v>0.7</v>
      </c>
    </row>
    <row r="96" spans="1:4" s="13" customFormat="1" ht="19.5" customHeight="1">
      <c r="A96" s="54" t="s">
        <v>269</v>
      </c>
      <c r="B96" s="52">
        <v>4</v>
      </c>
      <c r="C96" s="52">
        <v>4</v>
      </c>
      <c r="D96" s="53">
        <f t="shared" si="1"/>
        <v>1</v>
      </c>
    </row>
    <row r="97" spans="1:4" s="13" customFormat="1" ht="19.5" customHeight="1">
      <c r="A97" s="51" t="s">
        <v>270</v>
      </c>
      <c r="B97" s="52">
        <f>SUM(B98:B98)</f>
        <v>64</v>
      </c>
      <c r="C97" s="52">
        <f>SUM(C98:C98)</f>
        <v>106</v>
      </c>
      <c r="D97" s="53">
        <f t="shared" si="1"/>
        <v>1.65625</v>
      </c>
    </row>
    <row r="98" spans="1:4" s="13" customFormat="1" ht="19.5" customHeight="1">
      <c r="A98" s="54" t="s">
        <v>271</v>
      </c>
      <c r="B98" s="52">
        <v>64</v>
      </c>
      <c r="C98" s="52">
        <v>106</v>
      </c>
      <c r="D98" s="53">
        <f t="shared" si="1"/>
        <v>1.65625</v>
      </c>
    </row>
    <row r="99" spans="1:4" s="13" customFormat="1" ht="19.5" customHeight="1">
      <c r="A99" s="51" t="s">
        <v>272</v>
      </c>
      <c r="B99" s="52">
        <f>SUM(B100,B104)</f>
        <v>569</v>
      </c>
      <c r="C99" s="52">
        <f>SUM(C100,C104)</f>
        <v>377</v>
      </c>
      <c r="D99" s="53">
        <f t="shared" si="1"/>
        <v>0.6625659050966608</v>
      </c>
    </row>
    <row r="100" spans="1:4" s="13" customFormat="1" ht="19.5" customHeight="1">
      <c r="A100" s="51" t="s">
        <v>273</v>
      </c>
      <c r="B100" s="52">
        <f>SUM(B101:B103)</f>
        <v>452</v>
      </c>
      <c r="C100" s="52">
        <f>SUM(C101:C103)</f>
        <v>256</v>
      </c>
      <c r="D100" s="53">
        <f t="shared" si="1"/>
        <v>0.5663716814159292</v>
      </c>
    </row>
    <row r="101" spans="1:4" s="13" customFormat="1" ht="19.5" customHeight="1">
      <c r="A101" s="54" t="s">
        <v>274</v>
      </c>
      <c r="B101" s="52">
        <v>2</v>
      </c>
      <c r="C101" s="52">
        <v>2</v>
      </c>
      <c r="D101" s="53">
        <f t="shared" si="1"/>
        <v>1</v>
      </c>
    </row>
    <row r="102" spans="1:4" s="13" customFormat="1" ht="19.5" customHeight="1">
      <c r="A102" s="54" t="s">
        <v>275</v>
      </c>
      <c r="B102" s="52">
        <v>185</v>
      </c>
      <c r="C102" s="52">
        <v>98</v>
      </c>
      <c r="D102" s="53">
        <f t="shared" si="1"/>
        <v>0.5297297297297298</v>
      </c>
    </row>
    <row r="103" spans="1:4" s="13" customFormat="1" ht="19.5" customHeight="1">
      <c r="A103" s="54" t="s">
        <v>276</v>
      </c>
      <c r="B103" s="52">
        <v>265</v>
      </c>
      <c r="C103" s="52">
        <v>156</v>
      </c>
      <c r="D103" s="53">
        <f t="shared" si="1"/>
        <v>0.5886792452830188</v>
      </c>
    </row>
    <row r="104" spans="1:4" s="13" customFormat="1" ht="19.5" customHeight="1">
      <c r="A104" s="51" t="s">
        <v>277</v>
      </c>
      <c r="B104" s="52">
        <f>B105</f>
        <v>117</v>
      </c>
      <c r="C104" s="52">
        <f>C105</f>
        <v>121</v>
      </c>
      <c r="D104" s="53">
        <f t="shared" si="1"/>
        <v>1.0341880341880343</v>
      </c>
    </row>
    <row r="105" spans="1:4" s="13" customFormat="1" ht="19.5" customHeight="1">
      <c r="A105" s="54" t="s">
        <v>278</v>
      </c>
      <c r="B105" s="52">
        <v>117</v>
      </c>
      <c r="C105" s="52">
        <v>121</v>
      </c>
      <c r="D105" s="53">
        <f t="shared" si="1"/>
        <v>1.0341880341880343</v>
      </c>
    </row>
    <row r="106" spans="1:4" s="13" customFormat="1" ht="19.5" customHeight="1">
      <c r="A106" s="51" t="s">
        <v>279</v>
      </c>
      <c r="B106" s="52">
        <f>SUM(B107,B111,B127,B136,B141,B148)</f>
        <v>10012</v>
      </c>
      <c r="C106" s="52">
        <f>SUM(C107,C111,C127,C136,C141,C148)</f>
        <v>9171</v>
      </c>
      <c r="D106" s="53">
        <f t="shared" si="1"/>
        <v>0.9160007990411506</v>
      </c>
    </row>
    <row r="107" spans="1:4" s="13" customFormat="1" ht="19.5" customHeight="1">
      <c r="A107" s="51" t="s">
        <v>280</v>
      </c>
      <c r="B107" s="52">
        <f>SUM(B108:B110)</f>
        <v>705</v>
      </c>
      <c r="C107" s="52">
        <f>SUM(C108:C110)</f>
        <v>817</v>
      </c>
      <c r="D107" s="53">
        <f t="shared" si="1"/>
        <v>1.1588652482269504</v>
      </c>
    </row>
    <row r="108" spans="1:4" s="13" customFormat="1" ht="19.5" customHeight="1">
      <c r="A108" s="54" t="s">
        <v>281</v>
      </c>
      <c r="B108" s="52">
        <v>56</v>
      </c>
      <c r="C108" s="52">
        <v>48</v>
      </c>
      <c r="D108" s="53">
        <f t="shared" si="1"/>
        <v>0.8571428571428571</v>
      </c>
    </row>
    <row r="109" spans="1:4" s="13" customFormat="1" ht="19.5" customHeight="1">
      <c r="A109" s="54" t="s">
        <v>282</v>
      </c>
      <c r="B109" s="52">
        <v>636</v>
      </c>
      <c r="C109" s="52">
        <v>648</v>
      </c>
      <c r="D109" s="53">
        <f t="shared" si="1"/>
        <v>1.0188679245283019</v>
      </c>
    </row>
    <row r="110" spans="1:4" s="13" customFormat="1" ht="19.5" customHeight="1">
      <c r="A110" s="54" t="s">
        <v>283</v>
      </c>
      <c r="B110" s="52">
        <v>13</v>
      </c>
      <c r="C110" s="52">
        <v>121</v>
      </c>
      <c r="D110" s="53">
        <f t="shared" si="1"/>
        <v>9.307692307692308</v>
      </c>
    </row>
    <row r="111" spans="1:4" s="13" customFormat="1" ht="19.5" customHeight="1">
      <c r="A111" s="51" t="s">
        <v>284</v>
      </c>
      <c r="B111" s="52">
        <f>SUM(B112:B126)</f>
        <v>3989</v>
      </c>
      <c r="C111" s="52">
        <f>SUM(C112:C126)</f>
        <v>4323</v>
      </c>
      <c r="D111" s="53">
        <f t="shared" si="1"/>
        <v>1.0837302582100776</v>
      </c>
    </row>
    <row r="112" spans="1:4" s="13" customFormat="1" ht="19.5" customHeight="1">
      <c r="A112" s="54" t="s">
        <v>218</v>
      </c>
      <c r="B112" s="52">
        <v>2177</v>
      </c>
      <c r="C112" s="52">
        <v>2418</v>
      </c>
      <c r="D112" s="53">
        <f t="shared" si="1"/>
        <v>1.11070280202113</v>
      </c>
    </row>
    <row r="113" spans="1:4" s="13" customFormat="1" ht="19.5" customHeight="1">
      <c r="A113" s="54" t="s">
        <v>219</v>
      </c>
      <c r="B113" s="52">
        <v>263</v>
      </c>
      <c r="C113" s="52">
        <v>304</v>
      </c>
      <c r="D113" s="53">
        <f t="shared" si="1"/>
        <v>1.155893536121673</v>
      </c>
    </row>
    <row r="114" spans="1:4" s="13" customFormat="1" ht="19.5" customHeight="1">
      <c r="A114" s="54" t="s">
        <v>285</v>
      </c>
      <c r="B114" s="52">
        <v>107</v>
      </c>
      <c r="C114" s="52">
        <v>105</v>
      </c>
      <c r="D114" s="53">
        <f t="shared" si="1"/>
        <v>0.9813084112149533</v>
      </c>
    </row>
    <row r="115" spans="1:4" s="13" customFormat="1" ht="19.5" customHeight="1">
      <c r="A115" s="54" t="s">
        <v>286</v>
      </c>
      <c r="B115" s="52">
        <v>22</v>
      </c>
      <c r="C115" s="52">
        <v>25</v>
      </c>
      <c r="D115" s="53">
        <f t="shared" si="1"/>
        <v>1.1363636363636365</v>
      </c>
    </row>
    <row r="116" spans="1:4" s="13" customFormat="1" ht="19.5" customHeight="1">
      <c r="A116" s="54" t="s">
        <v>287</v>
      </c>
      <c r="B116" s="52">
        <v>156</v>
      </c>
      <c r="C116" s="52">
        <v>161</v>
      </c>
      <c r="D116" s="53">
        <f t="shared" si="1"/>
        <v>1.0320512820512822</v>
      </c>
    </row>
    <row r="117" spans="1:4" s="13" customFormat="1" ht="19.5" customHeight="1">
      <c r="A117" s="54" t="s">
        <v>288</v>
      </c>
      <c r="B117" s="52">
        <v>11</v>
      </c>
      <c r="C117" s="52">
        <v>14</v>
      </c>
      <c r="D117" s="53">
        <f t="shared" si="1"/>
        <v>1.2727272727272727</v>
      </c>
    </row>
    <row r="118" spans="1:4" s="13" customFormat="1" ht="19.5" customHeight="1">
      <c r="A118" s="54" t="s">
        <v>289</v>
      </c>
      <c r="B118" s="52">
        <v>14</v>
      </c>
      <c r="C118" s="52">
        <v>3</v>
      </c>
      <c r="D118" s="53">
        <f t="shared" si="1"/>
        <v>0.21428571428571427</v>
      </c>
    </row>
    <row r="119" spans="1:4" s="13" customFormat="1" ht="19.5" customHeight="1">
      <c r="A119" s="54" t="s">
        <v>290</v>
      </c>
      <c r="B119" s="52">
        <v>319</v>
      </c>
      <c r="C119" s="52">
        <v>331</v>
      </c>
      <c r="D119" s="53">
        <f t="shared" si="1"/>
        <v>1.0376175548589341</v>
      </c>
    </row>
    <row r="120" spans="1:4" s="13" customFormat="1" ht="19.5" customHeight="1">
      <c r="A120" s="54" t="s">
        <v>291</v>
      </c>
      <c r="B120" s="52">
        <v>672</v>
      </c>
      <c r="C120" s="52">
        <v>692</v>
      </c>
      <c r="D120" s="53">
        <f t="shared" si="1"/>
        <v>1.0297619047619047</v>
      </c>
    </row>
    <row r="121" spans="1:4" s="13" customFormat="1" ht="19.5" customHeight="1">
      <c r="A121" s="54" t="s">
        <v>292</v>
      </c>
      <c r="B121" s="52">
        <v>4</v>
      </c>
      <c r="C121" s="52">
        <v>4</v>
      </c>
      <c r="D121" s="53">
        <f t="shared" si="1"/>
        <v>1</v>
      </c>
    </row>
    <row r="122" spans="1:4" ht="19.5" customHeight="1">
      <c r="A122" s="54" t="s">
        <v>293</v>
      </c>
      <c r="B122" s="52">
        <v>11</v>
      </c>
      <c r="C122" s="52">
        <v>6</v>
      </c>
      <c r="D122" s="53">
        <f t="shared" si="1"/>
        <v>0.5454545454545454</v>
      </c>
    </row>
    <row r="123" spans="1:4" ht="19.5" customHeight="1">
      <c r="A123" s="54" t="s">
        <v>294</v>
      </c>
      <c r="B123" s="52">
        <v>5</v>
      </c>
      <c r="C123" s="52">
        <v>10</v>
      </c>
      <c r="D123" s="53">
        <f t="shared" si="1"/>
        <v>2</v>
      </c>
    </row>
    <row r="124" spans="1:4" ht="19.5" customHeight="1">
      <c r="A124" s="54" t="s">
        <v>295</v>
      </c>
      <c r="B124" s="52">
        <v>154</v>
      </c>
      <c r="C124" s="52">
        <v>168</v>
      </c>
      <c r="D124" s="53">
        <f t="shared" si="1"/>
        <v>1.0909090909090908</v>
      </c>
    </row>
    <row r="125" spans="1:4" ht="19.5" customHeight="1">
      <c r="A125" s="54" t="s">
        <v>296</v>
      </c>
      <c r="B125" s="52">
        <v>2</v>
      </c>
      <c r="C125" s="52">
        <v>8</v>
      </c>
      <c r="D125" s="53">
        <f t="shared" si="1"/>
        <v>4</v>
      </c>
    </row>
    <row r="126" spans="1:4" ht="19.5" customHeight="1">
      <c r="A126" s="54" t="s">
        <v>297</v>
      </c>
      <c r="B126" s="52">
        <v>72</v>
      </c>
      <c r="C126" s="52">
        <v>74</v>
      </c>
      <c r="D126" s="53">
        <f t="shared" si="1"/>
        <v>1.0277777777777777</v>
      </c>
    </row>
    <row r="127" spans="1:4" ht="19.5" customHeight="1">
      <c r="A127" s="51" t="s">
        <v>298</v>
      </c>
      <c r="B127" s="52">
        <f>SUM(B128:B135)</f>
        <v>682</v>
      </c>
      <c r="C127" s="52">
        <f>SUM(C128:C135)</f>
        <v>0</v>
      </c>
      <c r="D127" s="53">
        <f t="shared" si="1"/>
        <v>0</v>
      </c>
    </row>
    <row r="128" spans="1:4" ht="19.5" customHeight="1">
      <c r="A128" s="54" t="s">
        <v>218</v>
      </c>
      <c r="B128" s="52">
        <v>451</v>
      </c>
      <c r="C128" s="52"/>
      <c r="D128" s="53">
        <f t="shared" si="1"/>
        <v>0</v>
      </c>
    </row>
    <row r="129" spans="1:4" ht="19.5" customHeight="1">
      <c r="A129" s="54" t="s">
        <v>299</v>
      </c>
      <c r="B129" s="52">
        <v>34</v>
      </c>
      <c r="C129" s="52"/>
      <c r="D129" s="53">
        <f t="shared" si="1"/>
        <v>0</v>
      </c>
    </row>
    <row r="130" spans="1:4" ht="19.5" customHeight="1">
      <c r="A130" s="54" t="s">
        <v>300</v>
      </c>
      <c r="B130" s="52">
        <v>6</v>
      </c>
      <c r="C130" s="52"/>
      <c r="D130" s="53">
        <f t="shared" si="1"/>
        <v>0</v>
      </c>
    </row>
    <row r="131" spans="1:4" ht="19.5" customHeight="1">
      <c r="A131" s="54" t="s">
        <v>301</v>
      </c>
      <c r="B131" s="52">
        <v>6</v>
      </c>
      <c r="C131" s="52"/>
      <c r="D131" s="53">
        <f t="shared" si="1"/>
        <v>0</v>
      </c>
    </row>
    <row r="132" spans="1:4" ht="14.25">
      <c r="A132" s="54" t="s">
        <v>302</v>
      </c>
      <c r="B132" s="52">
        <v>2</v>
      </c>
      <c r="C132" s="52"/>
      <c r="D132" s="53">
        <f t="shared" si="1"/>
        <v>0</v>
      </c>
    </row>
    <row r="133" spans="1:4" ht="14.25">
      <c r="A133" s="54" t="s">
        <v>303</v>
      </c>
      <c r="B133" s="52">
        <v>2</v>
      </c>
      <c r="C133" s="52"/>
      <c r="D133" s="53">
        <f aca="true" t="shared" si="2" ref="D133:D196">C133/B133</f>
        <v>0</v>
      </c>
    </row>
    <row r="134" spans="1:4" ht="14.25">
      <c r="A134" s="54" t="s">
        <v>304</v>
      </c>
      <c r="B134" s="52">
        <v>72</v>
      </c>
      <c r="C134" s="52"/>
      <c r="D134" s="53">
        <f t="shared" si="2"/>
        <v>0</v>
      </c>
    </row>
    <row r="135" spans="1:4" ht="14.25">
      <c r="A135" s="54" t="s">
        <v>305</v>
      </c>
      <c r="B135" s="52">
        <v>109</v>
      </c>
      <c r="C135" s="52"/>
      <c r="D135" s="53">
        <f t="shared" si="2"/>
        <v>0</v>
      </c>
    </row>
    <row r="136" spans="1:4" ht="14.25">
      <c r="A136" s="51" t="s">
        <v>306</v>
      </c>
      <c r="B136" s="52">
        <f>SUM(B137:B140)</f>
        <v>712</v>
      </c>
      <c r="C136" s="52">
        <f>SUM(C137:C140)</f>
        <v>0</v>
      </c>
      <c r="D136" s="53">
        <f t="shared" si="2"/>
        <v>0</v>
      </c>
    </row>
    <row r="137" spans="1:4" ht="14.25">
      <c r="A137" s="54" t="s">
        <v>218</v>
      </c>
      <c r="B137" s="52">
        <v>471</v>
      </c>
      <c r="C137" s="52"/>
      <c r="D137" s="53">
        <f t="shared" si="2"/>
        <v>0</v>
      </c>
    </row>
    <row r="138" spans="1:4" ht="14.25">
      <c r="A138" s="54" t="s">
        <v>307</v>
      </c>
      <c r="B138" s="52">
        <v>171</v>
      </c>
      <c r="C138" s="52"/>
      <c r="D138" s="53">
        <f t="shared" si="2"/>
        <v>0</v>
      </c>
    </row>
    <row r="139" spans="1:4" ht="14.25">
      <c r="A139" s="54" t="s">
        <v>308</v>
      </c>
      <c r="B139" s="52">
        <v>11</v>
      </c>
      <c r="C139" s="52"/>
      <c r="D139" s="53">
        <f t="shared" si="2"/>
        <v>0</v>
      </c>
    </row>
    <row r="140" spans="1:4" ht="14.25">
      <c r="A140" s="54" t="s">
        <v>309</v>
      </c>
      <c r="B140" s="52">
        <v>59</v>
      </c>
      <c r="C140" s="52"/>
      <c r="D140" s="53">
        <f t="shared" si="2"/>
        <v>0</v>
      </c>
    </row>
    <row r="141" spans="1:4" ht="14.25">
      <c r="A141" s="51" t="s">
        <v>310</v>
      </c>
      <c r="B141" s="52">
        <f>SUM(B142:B147)</f>
        <v>526</v>
      </c>
      <c r="C141" s="52">
        <f>SUM(C142:C147)</f>
        <v>531</v>
      </c>
      <c r="D141" s="53">
        <f t="shared" si="2"/>
        <v>1.0095057034220531</v>
      </c>
    </row>
    <row r="142" spans="1:4" ht="14.25">
      <c r="A142" s="54" t="s">
        <v>218</v>
      </c>
      <c r="B142" s="52">
        <v>367</v>
      </c>
      <c r="C142" s="52">
        <v>387</v>
      </c>
      <c r="D142" s="53">
        <f t="shared" si="2"/>
        <v>1.0544959128065394</v>
      </c>
    </row>
    <row r="143" spans="1:4" ht="14.25">
      <c r="A143" s="54" t="s">
        <v>219</v>
      </c>
      <c r="B143" s="52">
        <v>52</v>
      </c>
      <c r="C143" s="52">
        <v>48</v>
      </c>
      <c r="D143" s="53">
        <f t="shared" si="2"/>
        <v>0.9230769230769231</v>
      </c>
    </row>
    <row r="144" spans="1:4" ht="14.25">
      <c r="A144" s="54" t="s">
        <v>311</v>
      </c>
      <c r="B144" s="52">
        <v>30</v>
      </c>
      <c r="C144" s="52">
        <v>14</v>
      </c>
      <c r="D144" s="53">
        <f t="shared" si="2"/>
        <v>0.4666666666666667</v>
      </c>
    </row>
    <row r="145" spans="1:4" ht="14.25">
      <c r="A145" s="54" t="s">
        <v>312</v>
      </c>
      <c r="B145" s="52">
        <v>17</v>
      </c>
      <c r="C145" s="52">
        <v>18</v>
      </c>
      <c r="D145" s="53">
        <f t="shared" si="2"/>
        <v>1.0588235294117647</v>
      </c>
    </row>
    <row r="146" spans="1:4" ht="14.25">
      <c r="A146" s="54" t="s">
        <v>313</v>
      </c>
      <c r="B146" s="52">
        <v>19</v>
      </c>
      <c r="C146" s="52">
        <v>20</v>
      </c>
      <c r="D146" s="53">
        <f t="shared" si="2"/>
        <v>1.0526315789473684</v>
      </c>
    </row>
    <row r="147" spans="1:4" ht="14.25">
      <c r="A147" s="54" t="s">
        <v>314</v>
      </c>
      <c r="B147" s="52">
        <v>41</v>
      </c>
      <c r="C147" s="52">
        <v>44</v>
      </c>
      <c r="D147" s="53">
        <f t="shared" si="2"/>
        <v>1.0731707317073171</v>
      </c>
    </row>
    <row r="148" spans="1:4" ht="14.25">
      <c r="A148" s="51" t="s">
        <v>315</v>
      </c>
      <c r="B148" s="52">
        <f>B149</f>
        <v>3398</v>
      </c>
      <c r="C148" s="52">
        <f>C149</f>
        <v>3500</v>
      </c>
      <c r="D148" s="53">
        <f t="shared" si="2"/>
        <v>1.0300176574455562</v>
      </c>
    </row>
    <row r="149" spans="1:4" ht="14.25">
      <c r="A149" s="54" t="s">
        <v>316</v>
      </c>
      <c r="B149" s="52">
        <v>3398</v>
      </c>
      <c r="C149" s="52">
        <v>3500</v>
      </c>
      <c r="D149" s="53">
        <f t="shared" si="2"/>
        <v>1.0300176574455562</v>
      </c>
    </row>
    <row r="150" spans="1:4" ht="14.25">
      <c r="A150" s="51" t="s">
        <v>317</v>
      </c>
      <c r="B150" s="52">
        <f>SUM(B151,B155,B161,B164,B166,B169,B172)</f>
        <v>27621</v>
      </c>
      <c r="C150" s="52">
        <f>SUM(C151,C155,C161,C164,C166,C169,C172)</f>
        <v>28446</v>
      </c>
      <c r="D150" s="53">
        <f t="shared" si="2"/>
        <v>1.0298685782556751</v>
      </c>
    </row>
    <row r="151" spans="1:4" ht="14.25">
      <c r="A151" s="51" t="s">
        <v>318</v>
      </c>
      <c r="B151" s="52">
        <f>SUM(B152:B154)</f>
        <v>795</v>
      </c>
      <c r="C151" s="52">
        <f>SUM(C152:C154)</f>
        <v>839</v>
      </c>
      <c r="D151" s="53">
        <f t="shared" si="2"/>
        <v>1.0553459119496855</v>
      </c>
    </row>
    <row r="152" spans="1:4" ht="14.25">
      <c r="A152" s="54" t="s">
        <v>218</v>
      </c>
      <c r="B152" s="52">
        <v>641</v>
      </c>
      <c r="C152" s="52">
        <v>680</v>
      </c>
      <c r="D152" s="53">
        <f t="shared" si="2"/>
        <v>1.0608424336973479</v>
      </c>
    </row>
    <row r="153" spans="1:4" ht="14.25">
      <c r="A153" s="54" t="s">
        <v>219</v>
      </c>
      <c r="B153" s="52">
        <v>153</v>
      </c>
      <c r="C153" s="52">
        <v>151</v>
      </c>
      <c r="D153" s="53">
        <f t="shared" si="2"/>
        <v>0.9869281045751634</v>
      </c>
    </row>
    <row r="154" spans="1:4" ht="14.25">
      <c r="A154" s="54" t="s">
        <v>319</v>
      </c>
      <c r="B154" s="52">
        <v>1</v>
      </c>
      <c r="C154" s="52">
        <v>8</v>
      </c>
      <c r="D154" s="53">
        <f t="shared" si="2"/>
        <v>8</v>
      </c>
    </row>
    <row r="155" spans="1:4" ht="14.25">
      <c r="A155" s="51" t="s">
        <v>320</v>
      </c>
      <c r="B155" s="52">
        <f>SUM(B156:B160)</f>
        <v>24507</v>
      </c>
      <c r="C155" s="52">
        <f>SUM(C156:C160)</f>
        <v>25748</v>
      </c>
      <c r="D155" s="53">
        <f t="shared" si="2"/>
        <v>1.0506385930550455</v>
      </c>
    </row>
    <row r="156" spans="1:4" ht="14.25">
      <c r="A156" s="54" t="s">
        <v>321</v>
      </c>
      <c r="B156" s="52">
        <v>753</v>
      </c>
      <c r="C156" s="52">
        <v>825</v>
      </c>
      <c r="D156" s="53">
        <f t="shared" si="2"/>
        <v>1.095617529880478</v>
      </c>
    </row>
    <row r="157" spans="1:4" ht="14.25">
      <c r="A157" s="54" t="s">
        <v>322</v>
      </c>
      <c r="B157" s="52">
        <v>14912</v>
      </c>
      <c r="C157" s="52">
        <v>15609</v>
      </c>
      <c r="D157" s="53">
        <f t="shared" si="2"/>
        <v>1.0467408798283262</v>
      </c>
    </row>
    <row r="158" spans="1:4" ht="14.25">
      <c r="A158" s="54" t="s">
        <v>323</v>
      </c>
      <c r="B158" s="52">
        <v>7211</v>
      </c>
      <c r="C158" s="52">
        <v>7577</v>
      </c>
      <c r="D158" s="53">
        <f t="shared" si="2"/>
        <v>1.0507557897656359</v>
      </c>
    </row>
    <row r="159" spans="1:4" ht="14.25">
      <c r="A159" s="54" t="s">
        <v>324</v>
      </c>
      <c r="B159" s="52">
        <v>1589</v>
      </c>
      <c r="C159" s="52">
        <v>1682</v>
      </c>
      <c r="D159" s="53">
        <f t="shared" si="2"/>
        <v>1.0585273757079925</v>
      </c>
    </row>
    <row r="160" spans="1:4" ht="14.25">
      <c r="A160" s="54" t="s">
        <v>325</v>
      </c>
      <c r="B160" s="52">
        <v>42</v>
      </c>
      <c r="C160" s="52">
        <v>55</v>
      </c>
      <c r="D160" s="53">
        <f t="shared" si="2"/>
        <v>1.3095238095238095</v>
      </c>
    </row>
    <row r="161" spans="1:4" ht="14.25">
      <c r="A161" s="51" t="s">
        <v>326</v>
      </c>
      <c r="B161" s="52">
        <f>SUM(B162:B163)</f>
        <v>121</v>
      </c>
      <c r="C161" s="52">
        <f>SUM(C162:C163)</f>
        <v>99</v>
      </c>
      <c r="D161" s="53">
        <f t="shared" si="2"/>
        <v>0.8181818181818182</v>
      </c>
    </row>
    <row r="162" spans="1:4" ht="14.25">
      <c r="A162" s="54" t="s">
        <v>327</v>
      </c>
      <c r="B162" s="52">
        <v>50</v>
      </c>
      <c r="C162" s="52">
        <v>12</v>
      </c>
      <c r="D162" s="53">
        <f t="shared" si="2"/>
        <v>0.24</v>
      </c>
    </row>
    <row r="163" spans="1:4" ht="14.25">
      <c r="A163" s="54" t="s">
        <v>328</v>
      </c>
      <c r="B163" s="52">
        <v>71</v>
      </c>
      <c r="C163" s="52">
        <v>87</v>
      </c>
      <c r="D163" s="53">
        <f t="shared" si="2"/>
        <v>1.2253521126760563</v>
      </c>
    </row>
    <row r="164" spans="1:4" ht="14.25">
      <c r="A164" s="51" t="s">
        <v>329</v>
      </c>
      <c r="B164" s="52">
        <f>SUM(B165:B165)</f>
        <v>58</v>
      </c>
      <c r="C164" s="52">
        <f>SUM(C165:C165)</f>
        <v>45</v>
      </c>
      <c r="D164" s="53">
        <f t="shared" si="2"/>
        <v>0.7758620689655172</v>
      </c>
    </row>
    <row r="165" spans="1:4" ht="14.25">
      <c r="A165" s="54" t="s">
        <v>330</v>
      </c>
      <c r="B165" s="52">
        <v>58</v>
      </c>
      <c r="C165" s="52">
        <v>45</v>
      </c>
      <c r="D165" s="53">
        <f t="shared" si="2"/>
        <v>0.7758620689655172</v>
      </c>
    </row>
    <row r="166" spans="1:4" ht="14.25">
      <c r="A166" s="51" t="s">
        <v>331</v>
      </c>
      <c r="B166" s="52">
        <f>SUM(B167:B168)</f>
        <v>564</v>
      </c>
      <c r="C166" s="52">
        <f>SUM(C167:C168)</f>
        <v>603</v>
      </c>
      <c r="D166" s="53">
        <f t="shared" si="2"/>
        <v>1.0691489361702127</v>
      </c>
    </row>
    <row r="167" spans="1:4" ht="14.25">
      <c r="A167" s="54" t="s">
        <v>332</v>
      </c>
      <c r="B167" s="52">
        <v>445</v>
      </c>
      <c r="C167" s="52">
        <v>458</v>
      </c>
      <c r="D167" s="53">
        <f t="shared" si="2"/>
        <v>1.0292134831460673</v>
      </c>
    </row>
    <row r="168" spans="1:4" ht="14.25">
      <c r="A168" s="54" t="s">
        <v>333</v>
      </c>
      <c r="B168" s="52">
        <v>119</v>
      </c>
      <c r="C168" s="52">
        <v>145</v>
      </c>
      <c r="D168" s="53">
        <f t="shared" si="2"/>
        <v>1.218487394957983</v>
      </c>
    </row>
    <row r="169" spans="1:4" ht="14.25">
      <c r="A169" s="51" t="s">
        <v>334</v>
      </c>
      <c r="B169" s="52">
        <f>SUM(B170:B171)</f>
        <v>1126</v>
      </c>
      <c r="C169" s="52">
        <f>SUM(C170:C170)</f>
        <v>634</v>
      </c>
      <c r="D169" s="53">
        <f t="shared" si="2"/>
        <v>0.5630550621669627</v>
      </c>
    </row>
    <row r="170" spans="1:4" ht="14.25">
      <c r="A170" s="54" t="s">
        <v>335</v>
      </c>
      <c r="B170" s="52">
        <v>600</v>
      </c>
      <c r="C170" s="52">
        <v>634</v>
      </c>
      <c r="D170" s="53">
        <f t="shared" si="2"/>
        <v>1.0566666666666666</v>
      </c>
    </row>
    <row r="171" spans="1:4" ht="14.25">
      <c r="A171" s="54" t="s">
        <v>336</v>
      </c>
      <c r="B171" s="52">
        <v>526</v>
      </c>
      <c r="C171" s="52">
        <v>542</v>
      </c>
      <c r="D171" s="53">
        <f t="shared" si="2"/>
        <v>1.0304182509505704</v>
      </c>
    </row>
    <row r="172" spans="1:4" ht="14.25">
      <c r="A172" s="51" t="s">
        <v>337</v>
      </c>
      <c r="B172" s="52">
        <f>B173</f>
        <v>450</v>
      </c>
      <c r="C172" s="52">
        <f>C173</f>
        <v>478</v>
      </c>
      <c r="D172" s="53">
        <f t="shared" si="2"/>
        <v>1.0622222222222222</v>
      </c>
    </row>
    <row r="173" spans="1:4" ht="14.25">
      <c r="A173" s="54" t="s">
        <v>338</v>
      </c>
      <c r="B173" s="52">
        <v>450</v>
      </c>
      <c r="C173" s="52">
        <v>478</v>
      </c>
      <c r="D173" s="53">
        <f t="shared" si="2"/>
        <v>1.0622222222222222</v>
      </c>
    </row>
    <row r="174" spans="1:4" ht="14.25">
      <c r="A174" s="51" t="s">
        <v>339</v>
      </c>
      <c r="B174" s="52">
        <f>SUM(B175,,B177,B179,B181,B185,B187)</f>
        <v>424</v>
      </c>
      <c r="C174" s="52">
        <f>SUM(C175,,C177,C179,C181,C185,C187)</f>
        <v>431</v>
      </c>
      <c r="D174" s="53">
        <f t="shared" si="2"/>
        <v>1.0165094339622642</v>
      </c>
    </row>
    <row r="175" spans="1:4" ht="14.25">
      <c r="A175" s="51" t="s">
        <v>340</v>
      </c>
      <c r="B175" s="52">
        <f>SUM(B176:B176)</f>
        <v>68</v>
      </c>
      <c r="C175" s="52">
        <f>SUM(C176:C176)</f>
        <v>79</v>
      </c>
      <c r="D175" s="53">
        <f t="shared" si="2"/>
        <v>1.161764705882353</v>
      </c>
    </row>
    <row r="176" spans="1:4" ht="14.25">
      <c r="A176" s="54" t="s">
        <v>218</v>
      </c>
      <c r="B176" s="52">
        <v>68</v>
      </c>
      <c r="C176" s="52">
        <v>79</v>
      </c>
      <c r="D176" s="53">
        <f t="shared" si="2"/>
        <v>1.161764705882353</v>
      </c>
    </row>
    <row r="177" spans="1:4" ht="14.25">
      <c r="A177" s="51" t="s">
        <v>341</v>
      </c>
      <c r="B177" s="52">
        <f>SUM(B178:B178)</f>
        <v>35</v>
      </c>
      <c r="C177" s="52">
        <f>SUM(C178:C178)</f>
        <v>12</v>
      </c>
      <c r="D177" s="53">
        <f t="shared" si="2"/>
        <v>0.34285714285714286</v>
      </c>
    </row>
    <row r="178" spans="1:4" ht="14.25">
      <c r="A178" s="54" t="s">
        <v>342</v>
      </c>
      <c r="B178" s="52">
        <v>35</v>
      </c>
      <c r="C178" s="52">
        <v>12</v>
      </c>
      <c r="D178" s="53">
        <f t="shared" si="2"/>
        <v>0.34285714285714286</v>
      </c>
    </row>
    <row r="179" spans="1:4" ht="14.25">
      <c r="A179" s="51" t="s">
        <v>343</v>
      </c>
      <c r="B179" s="52">
        <f>SUM(B180:B180)</f>
        <v>2</v>
      </c>
      <c r="C179" s="52">
        <f>SUM(C180:C180)</f>
        <v>10</v>
      </c>
      <c r="D179" s="53">
        <f t="shared" si="2"/>
        <v>5</v>
      </c>
    </row>
    <row r="180" spans="1:4" ht="14.25">
      <c r="A180" s="54" t="s">
        <v>344</v>
      </c>
      <c r="B180" s="52">
        <v>2</v>
      </c>
      <c r="C180" s="52">
        <v>10</v>
      </c>
      <c r="D180" s="53">
        <f t="shared" si="2"/>
        <v>5</v>
      </c>
    </row>
    <row r="181" spans="1:4" ht="14.25">
      <c r="A181" s="51" t="s">
        <v>345</v>
      </c>
      <c r="B181" s="52">
        <f>SUM(B182:B184)</f>
        <v>154</v>
      </c>
      <c r="C181" s="52">
        <f>SUM(C182:C184)</f>
        <v>180</v>
      </c>
      <c r="D181" s="53">
        <f t="shared" si="2"/>
        <v>1.1688311688311688</v>
      </c>
    </row>
    <row r="182" spans="1:4" ht="14.25">
      <c r="A182" s="54" t="s">
        <v>346</v>
      </c>
      <c r="B182" s="52">
        <v>94</v>
      </c>
      <c r="C182" s="52">
        <v>102</v>
      </c>
      <c r="D182" s="53">
        <f t="shared" si="2"/>
        <v>1.0851063829787233</v>
      </c>
    </row>
    <row r="183" spans="1:4" ht="14.25">
      <c r="A183" s="54" t="s">
        <v>347</v>
      </c>
      <c r="B183" s="52">
        <v>2</v>
      </c>
      <c r="C183" s="52">
        <v>13</v>
      </c>
      <c r="D183" s="53">
        <f t="shared" si="2"/>
        <v>6.5</v>
      </c>
    </row>
    <row r="184" spans="1:4" ht="14.25">
      <c r="A184" s="54" t="s">
        <v>348</v>
      </c>
      <c r="B184" s="52">
        <v>58</v>
      </c>
      <c r="C184" s="52">
        <v>65</v>
      </c>
      <c r="D184" s="53">
        <f t="shared" si="2"/>
        <v>1.1206896551724137</v>
      </c>
    </row>
    <row r="185" spans="1:4" ht="14.25">
      <c r="A185" s="51" t="s">
        <v>349</v>
      </c>
      <c r="B185" s="52">
        <f>B186</f>
        <v>110</v>
      </c>
      <c r="C185" s="52">
        <f>C186</f>
        <v>113</v>
      </c>
      <c r="D185" s="53">
        <f t="shared" si="2"/>
        <v>1.0272727272727273</v>
      </c>
    </row>
    <row r="186" spans="1:4" ht="14.25">
      <c r="A186" s="54" t="s">
        <v>350</v>
      </c>
      <c r="B186" s="52">
        <v>110</v>
      </c>
      <c r="C186" s="52">
        <v>113</v>
      </c>
      <c r="D186" s="53">
        <f t="shared" si="2"/>
        <v>1.0272727272727273</v>
      </c>
    </row>
    <row r="187" spans="1:4" ht="14.25">
      <c r="A187" s="51" t="s">
        <v>351</v>
      </c>
      <c r="B187" s="52">
        <f>B188</f>
        <v>55</v>
      </c>
      <c r="C187" s="52">
        <f>C188</f>
        <v>37</v>
      </c>
      <c r="D187" s="53">
        <f t="shared" si="2"/>
        <v>0.6727272727272727</v>
      </c>
    </row>
    <row r="188" spans="1:4" ht="14.25">
      <c r="A188" s="54" t="s">
        <v>352</v>
      </c>
      <c r="B188" s="52">
        <v>55</v>
      </c>
      <c r="C188" s="52">
        <v>37</v>
      </c>
      <c r="D188" s="53">
        <f t="shared" si="2"/>
        <v>0.6727272727272727</v>
      </c>
    </row>
    <row r="189" spans="1:4" ht="14.25">
      <c r="A189" s="51" t="s">
        <v>353</v>
      </c>
      <c r="B189" s="52">
        <f>SUM(B190,,B198,B201,B205)</f>
        <v>1647</v>
      </c>
      <c r="C189" s="52">
        <f>SUM(C190,,C198,C201,C205)</f>
        <v>1631</v>
      </c>
      <c r="D189" s="53">
        <f t="shared" si="2"/>
        <v>0.9902853673345476</v>
      </c>
    </row>
    <row r="190" spans="1:4" ht="14.25">
      <c r="A190" s="51" t="s">
        <v>354</v>
      </c>
      <c r="B190" s="52">
        <f>SUM(B191:B197)</f>
        <v>740</v>
      </c>
      <c r="C190" s="52">
        <f>SUM(C191:C197)</f>
        <v>744</v>
      </c>
      <c r="D190" s="53">
        <f t="shared" si="2"/>
        <v>1.0054054054054054</v>
      </c>
    </row>
    <row r="191" spans="1:4" ht="14.25">
      <c r="A191" s="54" t="s">
        <v>218</v>
      </c>
      <c r="B191" s="52">
        <v>111</v>
      </c>
      <c r="C191" s="52">
        <v>125</v>
      </c>
      <c r="D191" s="53">
        <f t="shared" si="2"/>
        <v>1.1261261261261262</v>
      </c>
    </row>
    <row r="192" spans="1:4" ht="14.25">
      <c r="A192" s="54" t="s">
        <v>219</v>
      </c>
      <c r="B192" s="52">
        <v>12</v>
      </c>
      <c r="C192" s="52">
        <v>12</v>
      </c>
      <c r="D192" s="53">
        <f t="shared" si="2"/>
        <v>1</v>
      </c>
    </row>
    <row r="193" spans="1:4" ht="14.25">
      <c r="A193" s="54" t="s">
        <v>355</v>
      </c>
      <c r="B193" s="52">
        <v>22</v>
      </c>
      <c r="C193" s="52">
        <v>18</v>
      </c>
      <c r="D193" s="53">
        <f t="shared" si="2"/>
        <v>0.8181818181818182</v>
      </c>
    </row>
    <row r="194" spans="1:4" ht="14.25">
      <c r="A194" s="54" t="s">
        <v>356</v>
      </c>
      <c r="B194" s="52">
        <v>281</v>
      </c>
      <c r="C194" s="52">
        <v>299</v>
      </c>
      <c r="D194" s="53">
        <f t="shared" si="2"/>
        <v>1.0640569395017794</v>
      </c>
    </row>
    <row r="195" spans="1:4" ht="14.25">
      <c r="A195" s="54" t="s">
        <v>357</v>
      </c>
      <c r="B195" s="52">
        <v>237</v>
      </c>
      <c r="C195" s="52">
        <v>256</v>
      </c>
      <c r="D195" s="53">
        <f t="shared" si="2"/>
        <v>1.080168776371308</v>
      </c>
    </row>
    <row r="196" spans="1:4" ht="14.25">
      <c r="A196" s="54" t="s">
        <v>358</v>
      </c>
      <c r="B196" s="52">
        <v>2</v>
      </c>
      <c r="C196" s="52">
        <v>7</v>
      </c>
      <c r="D196" s="53">
        <f t="shared" si="2"/>
        <v>3.5</v>
      </c>
    </row>
    <row r="197" spans="1:4" ht="14.25">
      <c r="A197" s="54" t="s">
        <v>359</v>
      </c>
      <c r="B197" s="52">
        <v>75</v>
      </c>
      <c r="C197" s="52">
        <v>27</v>
      </c>
      <c r="D197" s="53">
        <f aca="true" t="shared" si="3" ref="D197:D260">C197/B197</f>
        <v>0.36</v>
      </c>
    </row>
    <row r="198" spans="1:4" ht="14.25">
      <c r="A198" s="51" t="s">
        <v>360</v>
      </c>
      <c r="B198" s="52">
        <f>SUM(B199:B200)</f>
        <v>145</v>
      </c>
      <c r="C198" s="52">
        <f>SUM(C199:C200)</f>
        <v>106</v>
      </c>
      <c r="D198" s="53">
        <f t="shared" si="3"/>
        <v>0.7310344827586207</v>
      </c>
    </row>
    <row r="199" spans="1:4" ht="14.25">
      <c r="A199" s="54" t="s">
        <v>361</v>
      </c>
      <c r="B199" s="52">
        <v>94</v>
      </c>
      <c r="C199" s="52">
        <v>40</v>
      </c>
      <c r="D199" s="53">
        <f t="shared" si="3"/>
        <v>0.425531914893617</v>
      </c>
    </row>
    <row r="200" spans="1:4" ht="14.25">
      <c r="A200" s="54" t="s">
        <v>362</v>
      </c>
      <c r="B200" s="52">
        <v>51</v>
      </c>
      <c r="C200" s="52">
        <v>66</v>
      </c>
      <c r="D200" s="53">
        <f t="shared" si="3"/>
        <v>1.2941176470588236</v>
      </c>
    </row>
    <row r="201" spans="1:4" ht="14.25">
      <c r="A201" s="51" t="s">
        <v>363</v>
      </c>
      <c r="B201" s="52">
        <f>SUM(B202:B204)</f>
        <v>615</v>
      </c>
      <c r="C201" s="52">
        <f>SUM(C202:C204)</f>
        <v>640</v>
      </c>
      <c r="D201" s="53">
        <f t="shared" si="3"/>
        <v>1.0406504065040652</v>
      </c>
    </row>
    <row r="202" spans="1:4" ht="14.25">
      <c r="A202" s="54" t="s">
        <v>218</v>
      </c>
      <c r="B202" s="52">
        <v>279</v>
      </c>
      <c r="C202" s="52">
        <v>287</v>
      </c>
      <c r="D202" s="53">
        <f t="shared" si="3"/>
        <v>1.028673835125448</v>
      </c>
    </row>
    <row r="203" spans="1:4" ht="14.25">
      <c r="A203" s="54" t="s">
        <v>364</v>
      </c>
      <c r="B203" s="52">
        <v>14</v>
      </c>
      <c r="C203" s="52">
        <v>14</v>
      </c>
      <c r="D203" s="53">
        <f t="shared" si="3"/>
        <v>1</v>
      </c>
    </row>
    <row r="204" spans="1:4" ht="14.25">
      <c r="A204" s="54" t="s">
        <v>365</v>
      </c>
      <c r="B204" s="52">
        <v>322</v>
      </c>
      <c r="C204" s="52">
        <v>339</v>
      </c>
      <c r="D204" s="53">
        <f t="shared" si="3"/>
        <v>1.0527950310559007</v>
      </c>
    </row>
    <row r="205" spans="1:4" ht="14.25">
      <c r="A205" s="51" t="s">
        <v>366</v>
      </c>
      <c r="B205" s="52">
        <f>SUM(B206:B207)</f>
        <v>147</v>
      </c>
      <c r="C205" s="52">
        <f>SUM(C207:C207)</f>
        <v>141</v>
      </c>
      <c r="D205" s="53">
        <f t="shared" si="3"/>
        <v>0.9591836734693877</v>
      </c>
    </row>
    <row r="206" spans="1:4" ht="14.25">
      <c r="A206" s="54" t="s">
        <v>367</v>
      </c>
      <c r="B206" s="52">
        <v>10</v>
      </c>
      <c r="C206" s="52">
        <v>10</v>
      </c>
      <c r="D206" s="53">
        <f t="shared" si="3"/>
        <v>1</v>
      </c>
    </row>
    <row r="207" spans="1:4" ht="14.25">
      <c r="A207" s="54" t="s">
        <v>368</v>
      </c>
      <c r="B207" s="52">
        <v>137</v>
      </c>
      <c r="C207" s="52">
        <v>141</v>
      </c>
      <c r="D207" s="53">
        <f t="shared" si="3"/>
        <v>1.0291970802919708</v>
      </c>
    </row>
    <row r="208" spans="1:4" ht="14.25">
      <c r="A208" s="51" t="s">
        <v>369</v>
      </c>
      <c r="B208" s="52">
        <f>SUM(B209,B215,B221,B223,B226,B230,B236,B241,B244,B256,B258,B250,B253,B261,B264,B267)</f>
        <v>25872</v>
      </c>
      <c r="C208" s="52">
        <f>SUM(C209,C215,C221,C223,C226,C230,C236,C241,C244,C256,C258,C250,C253,C261,C267)</f>
        <v>26542</v>
      </c>
      <c r="D208" s="53">
        <f t="shared" si="3"/>
        <v>1.0258967223252937</v>
      </c>
    </row>
    <row r="209" spans="1:4" ht="14.25">
      <c r="A209" s="51" t="s">
        <v>370</v>
      </c>
      <c r="B209" s="52">
        <f>SUM(B210:B214)</f>
        <v>1309</v>
      </c>
      <c r="C209" s="52">
        <f>SUM(C210:C214)</f>
        <v>1361</v>
      </c>
      <c r="D209" s="53">
        <f t="shared" si="3"/>
        <v>1.0397249809014515</v>
      </c>
    </row>
    <row r="210" spans="1:4" ht="14.25">
      <c r="A210" s="54" t="s">
        <v>218</v>
      </c>
      <c r="B210" s="52">
        <v>689</v>
      </c>
      <c r="C210" s="52">
        <v>719</v>
      </c>
      <c r="D210" s="53">
        <f t="shared" si="3"/>
        <v>1.0435413642960814</v>
      </c>
    </row>
    <row r="211" spans="1:4" ht="14.25">
      <c r="A211" s="54" t="s">
        <v>219</v>
      </c>
      <c r="B211" s="52">
        <v>1</v>
      </c>
      <c r="C211" s="52">
        <v>5</v>
      </c>
      <c r="D211" s="53">
        <f t="shared" si="3"/>
        <v>5</v>
      </c>
    </row>
    <row r="212" spans="1:4" ht="14.25">
      <c r="A212" s="54" t="s">
        <v>371</v>
      </c>
      <c r="B212" s="52">
        <v>3</v>
      </c>
      <c r="C212" s="52">
        <v>3</v>
      </c>
      <c r="D212" s="53">
        <f t="shared" si="3"/>
        <v>1</v>
      </c>
    </row>
    <row r="213" spans="1:4" ht="14.25">
      <c r="A213" s="54" t="s">
        <v>372</v>
      </c>
      <c r="B213" s="52">
        <v>4</v>
      </c>
      <c r="C213" s="52">
        <v>4</v>
      </c>
      <c r="D213" s="53">
        <f t="shared" si="3"/>
        <v>1</v>
      </c>
    </row>
    <row r="214" spans="1:4" ht="14.25">
      <c r="A214" s="54" t="s">
        <v>373</v>
      </c>
      <c r="B214" s="52">
        <v>612</v>
      </c>
      <c r="C214" s="52">
        <v>630</v>
      </c>
      <c r="D214" s="53">
        <f t="shared" si="3"/>
        <v>1.0294117647058822</v>
      </c>
    </row>
    <row r="215" spans="1:4" ht="14.25">
      <c r="A215" s="51" t="s">
        <v>374</v>
      </c>
      <c r="B215" s="52">
        <f>SUM(B216:B220)</f>
        <v>994</v>
      </c>
      <c r="C215" s="52">
        <f>SUM(C216:C220)</f>
        <v>1040</v>
      </c>
      <c r="D215" s="53">
        <f t="shared" si="3"/>
        <v>1.0462776659959758</v>
      </c>
    </row>
    <row r="216" spans="1:4" ht="14.25">
      <c r="A216" s="54" t="s">
        <v>218</v>
      </c>
      <c r="B216" s="52">
        <v>320</v>
      </c>
      <c r="C216" s="52">
        <v>330</v>
      </c>
      <c r="D216" s="53">
        <f t="shared" si="3"/>
        <v>1.03125</v>
      </c>
    </row>
    <row r="217" spans="1:4" ht="14.25">
      <c r="A217" s="54" t="s">
        <v>375</v>
      </c>
      <c r="B217" s="52">
        <v>1</v>
      </c>
      <c r="C217" s="52">
        <v>4</v>
      </c>
      <c r="D217" s="53">
        <f t="shared" si="3"/>
        <v>4</v>
      </c>
    </row>
    <row r="218" spans="1:4" ht="14.25">
      <c r="A218" s="54" t="s">
        <v>376</v>
      </c>
      <c r="B218" s="52">
        <v>493</v>
      </c>
      <c r="C218" s="52">
        <v>518</v>
      </c>
      <c r="D218" s="53">
        <f t="shared" si="3"/>
        <v>1.050709939148073</v>
      </c>
    </row>
    <row r="219" spans="1:4" ht="14.25">
      <c r="A219" s="54" t="s">
        <v>377</v>
      </c>
      <c r="B219" s="52">
        <v>6</v>
      </c>
      <c r="C219" s="52">
        <v>5</v>
      </c>
      <c r="D219" s="53">
        <f t="shared" si="3"/>
        <v>0.8333333333333334</v>
      </c>
    </row>
    <row r="220" spans="1:4" ht="14.25">
      <c r="A220" s="54" t="s">
        <v>378</v>
      </c>
      <c r="B220" s="52">
        <v>174</v>
      </c>
      <c r="C220" s="52">
        <v>183</v>
      </c>
      <c r="D220" s="53">
        <f t="shared" si="3"/>
        <v>1.0517241379310345</v>
      </c>
    </row>
    <row r="221" spans="1:4" ht="14.25">
      <c r="A221" s="51" t="s">
        <v>379</v>
      </c>
      <c r="B221" s="52">
        <f>SUM(B222:B222)</f>
        <v>1963</v>
      </c>
      <c r="C221" s="52">
        <f>SUM(C222:C222)</f>
        <v>2179</v>
      </c>
      <c r="D221" s="53">
        <f t="shared" si="3"/>
        <v>1.1100356597045338</v>
      </c>
    </row>
    <row r="222" spans="1:4" ht="14.25">
      <c r="A222" s="54" t="s">
        <v>380</v>
      </c>
      <c r="B222" s="52">
        <v>1963</v>
      </c>
      <c r="C222" s="52">
        <v>2179</v>
      </c>
      <c r="D222" s="53">
        <f t="shared" si="3"/>
        <v>1.1100356597045338</v>
      </c>
    </row>
    <row r="223" spans="1:4" ht="14.25">
      <c r="A223" s="51" t="s">
        <v>381</v>
      </c>
      <c r="B223" s="52">
        <f>SUM(B224:B225)</f>
        <v>6019</v>
      </c>
      <c r="C223" s="52">
        <f>SUM(C224:C225)</f>
        <v>6199</v>
      </c>
      <c r="D223" s="53">
        <f t="shared" si="3"/>
        <v>1.0299052998837017</v>
      </c>
    </row>
    <row r="224" spans="1:4" ht="14.25">
      <c r="A224" s="54" t="s">
        <v>382</v>
      </c>
      <c r="B224" s="52">
        <v>2473</v>
      </c>
      <c r="C224" s="52">
        <v>2547</v>
      </c>
      <c r="D224" s="53">
        <f t="shared" si="3"/>
        <v>1.0299231702385767</v>
      </c>
    </row>
    <row r="225" spans="1:4" ht="14.25">
      <c r="A225" s="54" t="s">
        <v>383</v>
      </c>
      <c r="B225" s="52">
        <v>3546</v>
      </c>
      <c r="C225" s="52">
        <v>3652</v>
      </c>
      <c r="D225" s="53">
        <f t="shared" si="3"/>
        <v>1.029892836999436</v>
      </c>
    </row>
    <row r="226" spans="1:4" ht="14.25">
      <c r="A226" s="51" t="s">
        <v>384</v>
      </c>
      <c r="B226" s="52">
        <f>SUM(B227:B229)</f>
        <v>281</v>
      </c>
      <c r="C226" s="52">
        <f>SUM(C227:C229)</f>
        <v>305</v>
      </c>
      <c r="D226" s="53">
        <f t="shared" si="3"/>
        <v>1.085409252669039</v>
      </c>
    </row>
    <row r="227" spans="1:4" ht="14.25">
      <c r="A227" s="54" t="s">
        <v>385</v>
      </c>
      <c r="B227" s="52">
        <v>39</v>
      </c>
      <c r="C227" s="52">
        <v>48</v>
      </c>
      <c r="D227" s="53">
        <f t="shared" si="3"/>
        <v>1.2307692307692308</v>
      </c>
    </row>
    <row r="228" spans="1:4" ht="14.25">
      <c r="A228" s="54" t="s">
        <v>386</v>
      </c>
      <c r="B228" s="52">
        <v>7</v>
      </c>
      <c r="C228" s="52">
        <v>7</v>
      </c>
      <c r="D228" s="53">
        <f t="shared" si="3"/>
        <v>1</v>
      </c>
    </row>
    <row r="229" spans="1:4" ht="14.25">
      <c r="A229" s="54" t="s">
        <v>387</v>
      </c>
      <c r="B229" s="52">
        <v>235</v>
      </c>
      <c r="C229" s="52">
        <v>250</v>
      </c>
      <c r="D229" s="53">
        <f t="shared" si="3"/>
        <v>1.0638297872340425</v>
      </c>
    </row>
    <row r="230" spans="1:4" ht="14.25">
      <c r="A230" s="51" t="s">
        <v>388</v>
      </c>
      <c r="B230" s="52">
        <f>SUM(B231:B235)</f>
        <v>557</v>
      </c>
      <c r="C230" s="52">
        <f>SUM(C231:C235)</f>
        <v>581</v>
      </c>
      <c r="D230" s="53">
        <f t="shared" si="3"/>
        <v>1.0430879712746859</v>
      </c>
    </row>
    <row r="231" spans="1:4" ht="14.25">
      <c r="A231" s="54" t="s">
        <v>389</v>
      </c>
      <c r="B231" s="52">
        <v>45</v>
      </c>
      <c r="C231" s="52">
        <v>46</v>
      </c>
      <c r="D231" s="53">
        <f t="shared" si="3"/>
        <v>1.0222222222222221</v>
      </c>
    </row>
    <row r="232" spans="1:4" ht="14.25">
      <c r="A232" s="54" t="s">
        <v>390</v>
      </c>
      <c r="B232" s="52">
        <v>38</v>
      </c>
      <c r="C232" s="52">
        <v>38</v>
      </c>
      <c r="D232" s="53">
        <f t="shared" si="3"/>
        <v>1</v>
      </c>
    </row>
    <row r="233" spans="1:4" ht="14.25">
      <c r="A233" s="54" t="s">
        <v>391</v>
      </c>
      <c r="B233" s="52">
        <v>126</v>
      </c>
      <c r="C233" s="52">
        <v>135</v>
      </c>
      <c r="D233" s="53">
        <f t="shared" si="3"/>
        <v>1.0714285714285714</v>
      </c>
    </row>
    <row r="234" spans="1:4" ht="14.25">
      <c r="A234" s="54" t="s">
        <v>392</v>
      </c>
      <c r="B234" s="52">
        <v>35</v>
      </c>
      <c r="C234" s="52">
        <v>30</v>
      </c>
      <c r="D234" s="53">
        <f t="shared" si="3"/>
        <v>0.8571428571428571</v>
      </c>
    </row>
    <row r="235" spans="1:4" ht="14.25">
      <c r="A235" s="54" t="s">
        <v>393</v>
      </c>
      <c r="B235" s="52">
        <v>313</v>
      </c>
      <c r="C235" s="52">
        <v>332</v>
      </c>
      <c r="D235" s="53">
        <f t="shared" si="3"/>
        <v>1.060702875399361</v>
      </c>
    </row>
    <row r="236" spans="1:4" ht="14.25">
      <c r="A236" s="51" t="s">
        <v>394</v>
      </c>
      <c r="B236" s="52">
        <f>SUM(B237:B240)</f>
        <v>104</v>
      </c>
      <c r="C236" s="52">
        <f>SUM(C237:C240)</f>
        <v>108</v>
      </c>
      <c r="D236" s="53">
        <f t="shared" si="3"/>
        <v>1.0384615384615385</v>
      </c>
    </row>
    <row r="237" spans="1:4" ht="14.25">
      <c r="A237" s="54" t="s">
        <v>395</v>
      </c>
      <c r="B237" s="52">
        <v>22</v>
      </c>
      <c r="C237" s="52">
        <v>23</v>
      </c>
      <c r="D237" s="53">
        <f t="shared" si="3"/>
        <v>1.0454545454545454</v>
      </c>
    </row>
    <row r="238" spans="1:4" ht="14.25">
      <c r="A238" s="54" t="s">
        <v>396</v>
      </c>
      <c r="B238" s="52">
        <v>69</v>
      </c>
      <c r="C238" s="52">
        <v>69</v>
      </c>
      <c r="D238" s="53">
        <f t="shared" si="3"/>
        <v>1</v>
      </c>
    </row>
    <row r="239" spans="1:4" ht="14.25">
      <c r="A239" s="54" t="s">
        <v>397</v>
      </c>
      <c r="B239" s="52">
        <v>9</v>
      </c>
      <c r="C239" s="52">
        <v>11</v>
      </c>
      <c r="D239" s="53">
        <f t="shared" si="3"/>
        <v>1.2222222222222223</v>
      </c>
    </row>
    <row r="240" spans="1:4" ht="14.25">
      <c r="A240" s="54" t="s">
        <v>398</v>
      </c>
      <c r="B240" s="52">
        <v>4</v>
      </c>
      <c r="C240" s="52">
        <v>5</v>
      </c>
      <c r="D240" s="53">
        <f t="shared" si="3"/>
        <v>1.25</v>
      </c>
    </row>
    <row r="241" spans="1:4" ht="14.25">
      <c r="A241" s="51" t="s">
        <v>399</v>
      </c>
      <c r="B241" s="52">
        <f>SUM(B242:B243)</f>
        <v>428</v>
      </c>
      <c r="C241" s="52">
        <f>SUM(C242:C243)</f>
        <v>443</v>
      </c>
      <c r="D241" s="53">
        <f t="shared" si="3"/>
        <v>1.0350467289719627</v>
      </c>
    </row>
    <row r="242" spans="1:4" ht="14.25">
      <c r="A242" s="54" t="s">
        <v>400</v>
      </c>
      <c r="B242" s="52">
        <v>68</v>
      </c>
      <c r="C242" s="52">
        <v>72</v>
      </c>
      <c r="D242" s="53">
        <f t="shared" si="3"/>
        <v>1.0588235294117647</v>
      </c>
    </row>
    <row r="243" spans="1:4" ht="14.25">
      <c r="A243" s="54" t="s">
        <v>401</v>
      </c>
      <c r="B243" s="52">
        <v>360</v>
      </c>
      <c r="C243" s="52">
        <v>371</v>
      </c>
      <c r="D243" s="53">
        <f t="shared" si="3"/>
        <v>1.0305555555555554</v>
      </c>
    </row>
    <row r="244" spans="1:4" ht="14.25">
      <c r="A244" s="51" t="s">
        <v>402</v>
      </c>
      <c r="B244" s="52">
        <f>SUM(B245:B249)</f>
        <v>181</v>
      </c>
      <c r="C244" s="52">
        <f>SUM(C245:C249)</f>
        <v>180</v>
      </c>
      <c r="D244" s="53">
        <f t="shared" si="3"/>
        <v>0.994475138121547</v>
      </c>
    </row>
    <row r="245" spans="1:4" ht="14.25">
      <c r="A245" s="54" t="s">
        <v>218</v>
      </c>
      <c r="B245" s="52">
        <v>86</v>
      </c>
      <c r="C245" s="52">
        <v>92</v>
      </c>
      <c r="D245" s="53">
        <f t="shared" si="3"/>
        <v>1.069767441860465</v>
      </c>
    </row>
    <row r="246" spans="1:4" ht="14.25">
      <c r="A246" s="54" t="s">
        <v>219</v>
      </c>
      <c r="B246" s="52">
        <v>33</v>
      </c>
      <c r="C246" s="52">
        <v>30</v>
      </c>
      <c r="D246" s="53">
        <f t="shared" si="3"/>
        <v>0.9090909090909091</v>
      </c>
    </row>
    <row r="247" spans="1:4" ht="14.25">
      <c r="A247" s="54" t="s">
        <v>403</v>
      </c>
      <c r="B247" s="52">
        <v>18</v>
      </c>
      <c r="C247" s="52">
        <v>19</v>
      </c>
      <c r="D247" s="53">
        <f t="shared" si="3"/>
        <v>1.0555555555555556</v>
      </c>
    </row>
    <row r="248" spans="1:4" ht="14.25">
      <c r="A248" s="54" t="s">
        <v>404</v>
      </c>
      <c r="B248" s="52">
        <v>38</v>
      </c>
      <c r="C248" s="52">
        <v>29</v>
      </c>
      <c r="D248" s="53">
        <f t="shared" si="3"/>
        <v>0.7631578947368421</v>
      </c>
    </row>
    <row r="249" spans="1:4" ht="14.25">
      <c r="A249" s="54" t="s">
        <v>405</v>
      </c>
      <c r="B249" s="52">
        <v>6</v>
      </c>
      <c r="C249" s="52">
        <v>10</v>
      </c>
      <c r="D249" s="53">
        <f t="shared" si="3"/>
        <v>1.6666666666666667</v>
      </c>
    </row>
    <row r="250" spans="1:4" ht="14.25">
      <c r="A250" s="51" t="s">
        <v>406</v>
      </c>
      <c r="B250" s="52">
        <f>SUM(B251:B252)</f>
        <v>11763</v>
      </c>
      <c r="C250" s="52">
        <f>SUM(C251:C252)</f>
        <v>12094</v>
      </c>
      <c r="D250" s="53">
        <f t="shared" si="3"/>
        <v>1.0281390801666241</v>
      </c>
    </row>
    <row r="251" spans="1:4" ht="14.25">
      <c r="A251" s="55" t="s">
        <v>407</v>
      </c>
      <c r="B251" s="52">
        <v>949</v>
      </c>
      <c r="C251" s="52">
        <v>956</v>
      </c>
      <c r="D251" s="53">
        <f t="shared" si="3"/>
        <v>1.0073761854583771</v>
      </c>
    </row>
    <row r="252" spans="1:4" ht="14.25">
      <c r="A252" s="55" t="s">
        <v>408</v>
      </c>
      <c r="B252" s="52">
        <v>10814</v>
      </c>
      <c r="C252" s="52">
        <v>11138</v>
      </c>
      <c r="D252" s="53">
        <f t="shared" si="3"/>
        <v>1.02996116145737</v>
      </c>
    </row>
    <row r="253" spans="1:4" ht="14.25">
      <c r="A253" s="51" t="s">
        <v>409</v>
      </c>
      <c r="B253" s="52">
        <f>SUM(B254:B255)</f>
        <v>1086</v>
      </c>
      <c r="C253" s="52">
        <f>SUM(C254:C255)</f>
        <v>1117</v>
      </c>
      <c r="D253" s="53">
        <f t="shared" si="3"/>
        <v>1.0285451197053408</v>
      </c>
    </row>
    <row r="254" spans="1:4" ht="14.25">
      <c r="A254" s="55" t="s">
        <v>410</v>
      </c>
      <c r="B254" s="52">
        <v>31</v>
      </c>
      <c r="C254" s="52">
        <v>30</v>
      </c>
      <c r="D254" s="53">
        <f t="shared" si="3"/>
        <v>0.967741935483871</v>
      </c>
    </row>
    <row r="255" spans="1:4" ht="14.25">
      <c r="A255" s="55" t="s">
        <v>411</v>
      </c>
      <c r="B255" s="52">
        <v>1055</v>
      </c>
      <c r="C255" s="52">
        <v>1087</v>
      </c>
      <c r="D255" s="53">
        <f t="shared" si="3"/>
        <v>1.0303317535545025</v>
      </c>
    </row>
    <row r="256" spans="1:4" ht="14.25">
      <c r="A256" s="51" t="s">
        <v>412</v>
      </c>
      <c r="B256" s="52">
        <f>SUM(B257:B257)</f>
        <v>66</v>
      </c>
      <c r="C256" s="52">
        <f>SUM(C257:C257)</f>
        <v>86</v>
      </c>
      <c r="D256" s="53">
        <f t="shared" si="3"/>
        <v>1.303030303030303</v>
      </c>
    </row>
    <row r="257" spans="1:4" ht="14.25">
      <c r="A257" s="54" t="s">
        <v>413</v>
      </c>
      <c r="B257" s="52">
        <v>66</v>
      </c>
      <c r="C257" s="52">
        <v>86</v>
      </c>
      <c r="D257" s="53">
        <f t="shared" si="3"/>
        <v>1.303030303030303</v>
      </c>
    </row>
    <row r="258" spans="1:4" ht="14.25">
      <c r="A258" s="51" t="s">
        <v>414</v>
      </c>
      <c r="B258" s="52">
        <f>SUM(B259:B260)</f>
        <v>78</v>
      </c>
      <c r="C258" s="52">
        <f>SUM(C259:C260)</f>
        <v>81</v>
      </c>
      <c r="D258" s="53">
        <f t="shared" si="3"/>
        <v>1.0384615384615385</v>
      </c>
    </row>
    <row r="259" spans="1:4" ht="14.25">
      <c r="A259" s="54" t="s">
        <v>218</v>
      </c>
      <c r="B259" s="52">
        <v>39</v>
      </c>
      <c r="C259" s="52">
        <v>46</v>
      </c>
      <c r="D259" s="53">
        <f t="shared" si="3"/>
        <v>1.1794871794871795</v>
      </c>
    </row>
    <row r="260" spans="1:4" ht="14.25">
      <c r="A260" s="54" t="s">
        <v>415</v>
      </c>
      <c r="B260" s="52">
        <v>39</v>
      </c>
      <c r="C260" s="52">
        <v>35</v>
      </c>
      <c r="D260" s="53">
        <f t="shared" si="3"/>
        <v>0.8974358974358975</v>
      </c>
    </row>
    <row r="261" spans="1:4" ht="14.25">
      <c r="A261" s="51" t="s">
        <v>416</v>
      </c>
      <c r="B261" s="52">
        <f>SUM(B262:B263)</f>
        <v>728</v>
      </c>
      <c r="C261" s="52">
        <f>SUM(C262:C263)</f>
        <v>754</v>
      </c>
      <c r="D261" s="53">
        <f aca="true" t="shared" si="4" ref="D261:D324">C261/B261</f>
        <v>1.0357142857142858</v>
      </c>
    </row>
    <row r="262" spans="1:4" ht="14.25">
      <c r="A262" s="56" t="s">
        <v>417</v>
      </c>
      <c r="B262" s="52">
        <v>1</v>
      </c>
      <c r="C262" s="52">
        <v>4</v>
      </c>
      <c r="D262" s="53">
        <f t="shared" si="4"/>
        <v>4</v>
      </c>
    </row>
    <row r="263" spans="1:4" ht="14.25">
      <c r="A263" s="54" t="s">
        <v>418</v>
      </c>
      <c r="B263" s="52">
        <v>727</v>
      </c>
      <c r="C263" s="52">
        <v>750</v>
      </c>
      <c r="D263" s="53">
        <f t="shared" si="4"/>
        <v>1.031636863823934</v>
      </c>
    </row>
    <row r="264" spans="1:4" ht="14.25">
      <c r="A264" s="51" t="s">
        <v>419</v>
      </c>
      <c r="B264" s="52">
        <f>B265+B266</f>
        <v>301</v>
      </c>
      <c r="C264" s="52">
        <f>C265+C266</f>
        <v>315</v>
      </c>
      <c r="D264" s="53">
        <f t="shared" si="4"/>
        <v>1.0465116279069768</v>
      </c>
    </row>
    <row r="265" spans="1:4" ht="14.25">
      <c r="A265" s="57" t="s">
        <v>420</v>
      </c>
      <c r="B265" s="52">
        <v>2</v>
      </c>
      <c r="C265" s="52">
        <v>3</v>
      </c>
      <c r="D265" s="53">
        <f t="shared" si="4"/>
        <v>1.5</v>
      </c>
    </row>
    <row r="266" spans="1:4" ht="14.25">
      <c r="A266" s="57" t="s">
        <v>421</v>
      </c>
      <c r="B266" s="52">
        <v>299</v>
      </c>
      <c r="C266" s="52">
        <v>312</v>
      </c>
      <c r="D266" s="53">
        <f t="shared" si="4"/>
        <v>1.0434782608695652</v>
      </c>
    </row>
    <row r="267" spans="1:4" ht="14.25">
      <c r="A267" s="58" t="s">
        <v>422</v>
      </c>
      <c r="B267" s="52">
        <f>B268</f>
        <v>14</v>
      </c>
      <c r="C267" s="52">
        <f>C268</f>
        <v>14</v>
      </c>
      <c r="D267" s="53">
        <f t="shared" si="4"/>
        <v>1</v>
      </c>
    </row>
    <row r="268" spans="1:4" ht="14.25">
      <c r="A268" s="57" t="s">
        <v>423</v>
      </c>
      <c r="B268" s="52">
        <v>14</v>
      </c>
      <c r="C268" s="52">
        <v>14</v>
      </c>
      <c r="D268" s="53">
        <f t="shared" si="4"/>
        <v>1</v>
      </c>
    </row>
    <row r="269" spans="1:4" ht="14.25">
      <c r="A269" s="51" t="s">
        <v>424</v>
      </c>
      <c r="B269" s="52">
        <f>SUM(B270,B273,B276,B279,B284,B292,B294,B298,)</f>
        <v>22446</v>
      </c>
      <c r="C269" s="52">
        <f>SUM(C270,C273,C276,C279,C284,C292,C294,C298,)</f>
        <v>23985</v>
      </c>
      <c r="D269" s="53">
        <f t="shared" si="4"/>
        <v>1.0685645549318363</v>
      </c>
    </row>
    <row r="270" spans="1:4" ht="14.25">
      <c r="A270" s="51" t="s">
        <v>425</v>
      </c>
      <c r="B270" s="52">
        <f>SUM(B271:B272)</f>
        <v>207</v>
      </c>
      <c r="C270" s="52">
        <f>SUM(C271:C272)</f>
        <v>237</v>
      </c>
      <c r="D270" s="53">
        <f t="shared" si="4"/>
        <v>1.144927536231884</v>
      </c>
    </row>
    <row r="271" spans="1:4" ht="14.25">
      <c r="A271" s="54" t="s">
        <v>218</v>
      </c>
      <c r="B271" s="52">
        <v>187</v>
      </c>
      <c r="C271" s="52">
        <v>216</v>
      </c>
      <c r="D271" s="53">
        <f t="shared" si="4"/>
        <v>1.1550802139037433</v>
      </c>
    </row>
    <row r="272" spans="1:4" ht="14.25">
      <c r="A272" s="54" t="s">
        <v>426</v>
      </c>
      <c r="B272" s="52">
        <v>20</v>
      </c>
      <c r="C272" s="52">
        <v>21</v>
      </c>
      <c r="D272" s="53">
        <f t="shared" si="4"/>
        <v>1.05</v>
      </c>
    </row>
    <row r="273" spans="1:4" ht="14.25">
      <c r="A273" s="51" t="s">
        <v>427</v>
      </c>
      <c r="B273" s="52">
        <f>SUM(B274:B275)</f>
        <v>5386</v>
      </c>
      <c r="C273" s="52">
        <f>SUM(C274:C275)</f>
        <v>5651</v>
      </c>
      <c r="D273" s="53">
        <f t="shared" si="4"/>
        <v>1.0492016338655774</v>
      </c>
    </row>
    <row r="274" spans="1:4" ht="14.25">
      <c r="A274" s="54" t="s">
        <v>428</v>
      </c>
      <c r="B274" s="52">
        <v>5094</v>
      </c>
      <c r="C274" s="52">
        <v>5295</v>
      </c>
      <c r="D274" s="53">
        <f t="shared" si="4"/>
        <v>1.0394581861012957</v>
      </c>
    </row>
    <row r="275" spans="1:4" ht="14.25">
      <c r="A275" s="54" t="s">
        <v>429</v>
      </c>
      <c r="B275" s="52">
        <v>292</v>
      </c>
      <c r="C275" s="52">
        <v>356</v>
      </c>
      <c r="D275" s="53">
        <f t="shared" si="4"/>
        <v>1.2191780821917808</v>
      </c>
    </row>
    <row r="276" spans="1:4" ht="14.25">
      <c r="A276" s="51" t="s">
        <v>430</v>
      </c>
      <c r="B276" s="52">
        <f>SUM(B277:B278)</f>
        <v>4134</v>
      </c>
      <c r="C276" s="52">
        <f>SUM(C277:C278)</f>
        <v>4363</v>
      </c>
      <c r="D276" s="53">
        <f t="shared" si="4"/>
        <v>1.0553942912433478</v>
      </c>
    </row>
    <row r="277" spans="1:4" ht="14.25">
      <c r="A277" s="54" t="s">
        <v>431</v>
      </c>
      <c r="B277" s="52">
        <v>3763</v>
      </c>
      <c r="C277" s="52">
        <v>3965</v>
      </c>
      <c r="D277" s="53">
        <f t="shared" si="4"/>
        <v>1.0536805740100983</v>
      </c>
    </row>
    <row r="278" spans="1:4" ht="14.25">
      <c r="A278" s="54" t="s">
        <v>432</v>
      </c>
      <c r="B278" s="52">
        <v>371</v>
      </c>
      <c r="C278" s="52">
        <v>398</v>
      </c>
      <c r="D278" s="53">
        <f t="shared" si="4"/>
        <v>1.0727762803234502</v>
      </c>
    </row>
    <row r="279" spans="1:4" ht="14.25">
      <c r="A279" s="51" t="s">
        <v>433</v>
      </c>
      <c r="B279" s="52">
        <f>SUM(B280:B283)</f>
        <v>2280</v>
      </c>
      <c r="C279" s="52">
        <f>SUM(C280:C283)</f>
        <v>2373</v>
      </c>
      <c r="D279" s="53">
        <f t="shared" si="4"/>
        <v>1.0407894736842105</v>
      </c>
    </row>
    <row r="280" spans="1:4" ht="14.25">
      <c r="A280" s="54" t="s">
        <v>434</v>
      </c>
      <c r="B280" s="52">
        <v>775</v>
      </c>
      <c r="C280" s="52">
        <v>798</v>
      </c>
      <c r="D280" s="53">
        <f t="shared" si="4"/>
        <v>1.0296774193548388</v>
      </c>
    </row>
    <row r="281" spans="1:4" ht="14.25">
      <c r="A281" s="54" t="s">
        <v>435</v>
      </c>
      <c r="B281" s="52">
        <v>384</v>
      </c>
      <c r="C281" s="52">
        <v>416</v>
      </c>
      <c r="D281" s="53">
        <f t="shared" si="4"/>
        <v>1.0833333333333333</v>
      </c>
    </row>
    <row r="282" spans="1:4" ht="14.25">
      <c r="A282" s="54" t="s">
        <v>436</v>
      </c>
      <c r="B282" s="52">
        <v>818</v>
      </c>
      <c r="C282" s="52">
        <v>856</v>
      </c>
      <c r="D282" s="53">
        <f t="shared" si="4"/>
        <v>1.0464547677261613</v>
      </c>
    </row>
    <row r="283" spans="1:4" ht="14.25">
      <c r="A283" s="54" t="s">
        <v>437</v>
      </c>
      <c r="B283" s="52">
        <v>303</v>
      </c>
      <c r="C283" s="52">
        <v>303</v>
      </c>
      <c r="D283" s="53">
        <f t="shared" si="4"/>
        <v>1</v>
      </c>
    </row>
    <row r="284" spans="1:4" ht="14.25">
      <c r="A284" s="51" t="s">
        <v>438</v>
      </c>
      <c r="B284" s="52">
        <f>SUM(B285:B291)</f>
        <v>9376</v>
      </c>
      <c r="C284" s="52">
        <f>SUM(C285:C291)</f>
        <v>10327</v>
      </c>
      <c r="D284" s="53">
        <f t="shared" si="4"/>
        <v>1.101429180887372</v>
      </c>
    </row>
    <row r="285" spans="1:4" ht="14.25">
      <c r="A285" s="54" t="s">
        <v>439</v>
      </c>
      <c r="B285" s="52">
        <v>2014</v>
      </c>
      <c r="C285" s="52">
        <v>1230</v>
      </c>
      <c r="D285" s="53">
        <f t="shared" si="4"/>
        <v>0.6107249255213505</v>
      </c>
    </row>
    <row r="286" spans="1:4" ht="14.25">
      <c r="A286" s="54" t="s">
        <v>440</v>
      </c>
      <c r="B286" s="52">
        <v>59</v>
      </c>
      <c r="C286" s="52">
        <v>1400</v>
      </c>
      <c r="D286" s="53">
        <f t="shared" si="4"/>
        <v>23.728813559322035</v>
      </c>
    </row>
    <row r="287" spans="1:4" ht="14.25">
      <c r="A287" s="54" t="s">
        <v>441</v>
      </c>
      <c r="B287" s="52">
        <v>27</v>
      </c>
      <c r="C287" s="52">
        <v>28</v>
      </c>
      <c r="D287" s="53">
        <f t="shared" si="4"/>
        <v>1.037037037037037</v>
      </c>
    </row>
    <row r="288" spans="1:4" ht="14.25">
      <c r="A288" s="54" t="s">
        <v>442</v>
      </c>
      <c r="B288" s="52">
        <v>6611</v>
      </c>
      <c r="C288" s="52">
        <v>6980</v>
      </c>
      <c r="D288" s="53">
        <f t="shared" si="4"/>
        <v>1.0558160641355316</v>
      </c>
    </row>
    <row r="289" spans="1:4" ht="14.25">
      <c r="A289" s="54" t="s">
        <v>443</v>
      </c>
      <c r="B289" s="52">
        <v>20</v>
      </c>
      <c r="C289" s="52">
        <v>22</v>
      </c>
      <c r="D289" s="53">
        <f t="shared" si="4"/>
        <v>1.1</v>
      </c>
    </row>
    <row r="290" spans="1:4" ht="14.25">
      <c r="A290" s="54" t="s">
        <v>444</v>
      </c>
      <c r="B290" s="52">
        <v>607</v>
      </c>
      <c r="C290" s="52">
        <v>625</v>
      </c>
      <c r="D290" s="53">
        <f t="shared" si="4"/>
        <v>1.029654036243822</v>
      </c>
    </row>
    <row r="291" spans="1:4" ht="14.25">
      <c r="A291" s="54" t="s">
        <v>445</v>
      </c>
      <c r="B291" s="52">
        <v>38</v>
      </c>
      <c r="C291" s="52">
        <v>42</v>
      </c>
      <c r="D291" s="53">
        <f t="shared" si="4"/>
        <v>1.105263157894737</v>
      </c>
    </row>
    <row r="292" spans="1:4" ht="14.25">
      <c r="A292" s="51" t="s">
        <v>446</v>
      </c>
      <c r="B292" s="52">
        <f>SUM(B293:B293)</f>
        <v>28</v>
      </c>
      <c r="C292" s="52">
        <f>SUM(C293:C293)</f>
        <v>29</v>
      </c>
      <c r="D292" s="53">
        <f t="shared" si="4"/>
        <v>1.0357142857142858</v>
      </c>
    </row>
    <row r="293" spans="1:4" ht="14.25">
      <c r="A293" s="54" t="s">
        <v>447</v>
      </c>
      <c r="B293" s="52">
        <v>28</v>
      </c>
      <c r="C293" s="52">
        <v>29</v>
      </c>
      <c r="D293" s="53">
        <f t="shared" si="4"/>
        <v>1.0357142857142858</v>
      </c>
    </row>
    <row r="294" spans="1:4" ht="14.25">
      <c r="A294" s="51" t="s">
        <v>448</v>
      </c>
      <c r="B294" s="52">
        <f>SUM(B295:B297)</f>
        <v>778</v>
      </c>
      <c r="C294" s="52">
        <f>SUM(C295:C297)</f>
        <v>740</v>
      </c>
      <c r="D294" s="53">
        <f t="shared" si="4"/>
        <v>0.9511568123393316</v>
      </c>
    </row>
    <row r="295" spans="1:4" ht="14.25">
      <c r="A295" s="59" t="s">
        <v>449</v>
      </c>
      <c r="B295" s="52">
        <v>476</v>
      </c>
      <c r="C295" s="52">
        <v>490</v>
      </c>
      <c r="D295" s="53">
        <f t="shared" si="4"/>
        <v>1.0294117647058822</v>
      </c>
    </row>
    <row r="296" spans="1:4" ht="14.25">
      <c r="A296" s="59" t="s">
        <v>450</v>
      </c>
      <c r="B296" s="52">
        <v>42</v>
      </c>
      <c r="C296" s="52">
        <v>49</v>
      </c>
      <c r="D296" s="53">
        <f t="shared" si="4"/>
        <v>1.1666666666666667</v>
      </c>
    </row>
    <row r="297" spans="1:4" ht="14.25">
      <c r="A297" s="59" t="s">
        <v>451</v>
      </c>
      <c r="B297" s="52">
        <v>260</v>
      </c>
      <c r="C297" s="52">
        <v>201</v>
      </c>
      <c r="D297" s="53">
        <f t="shared" si="4"/>
        <v>0.7730769230769231</v>
      </c>
    </row>
    <row r="298" spans="1:4" ht="14.25">
      <c r="A298" s="51" t="s">
        <v>452</v>
      </c>
      <c r="B298" s="52">
        <f>SUM(B299:B301)</f>
        <v>257</v>
      </c>
      <c r="C298" s="52">
        <v>265</v>
      </c>
      <c r="D298" s="53">
        <f t="shared" si="4"/>
        <v>1.0311284046692606</v>
      </c>
    </row>
    <row r="299" spans="1:4" ht="14.25">
      <c r="A299" s="54" t="s">
        <v>218</v>
      </c>
      <c r="B299" s="52">
        <v>172</v>
      </c>
      <c r="C299" s="52">
        <v>187</v>
      </c>
      <c r="D299" s="53">
        <f t="shared" si="4"/>
        <v>1.0872093023255813</v>
      </c>
    </row>
    <row r="300" spans="1:4" ht="14.25">
      <c r="A300" s="54" t="s">
        <v>453</v>
      </c>
      <c r="B300" s="52">
        <v>59</v>
      </c>
      <c r="C300" s="52">
        <v>61</v>
      </c>
      <c r="D300" s="53">
        <f t="shared" si="4"/>
        <v>1.0338983050847457</v>
      </c>
    </row>
    <row r="301" spans="1:4" ht="14.25">
      <c r="A301" s="54" t="s">
        <v>454</v>
      </c>
      <c r="B301" s="52">
        <v>26</v>
      </c>
      <c r="C301" s="52">
        <v>21</v>
      </c>
      <c r="D301" s="53">
        <f t="shared" si="4"/>
        <v>0.8076923076923077</v>
      </c>
    </row>
    <row r="302" spans="1:4" ht="14.25">
      <c r="A302" s="51" t="s">
        <v>455</v>
      </c>
      <c r="B302" s="52">
        <f>SUM(B303,B307,B311,B313,B317,B319,B321,B309)</f>
        <v>6978</v>
      </c>
      <c r="C302" s="52">
        <f>SUM(C303,C307,C311,C313,C317,C319,C321,C309)</f>
        <v>7193</v>
      </c>
      <c r="D302" s="53">
        <f t="shared" si="4"/>
        <v>1.030811120664947</v>
      </c>
    </row>
    <row r="303" spans="1:4" ht="14.25">
      <c r="A303" s="51" t="s">
        <v>456</v>
      </c>
      <c r="B303" s="52">
        <f>SUM(B304:B306)</f>
        <v>116</v>
      </c>
      <c r="C303" s="52">
        <f>SUM(C304:C306)</f>
        <v>123</v>
      </c>
      <c r="D303" s="53">
        <f t="shared" si="4"/>
        <v>1.0603448275862069</v>
      </c>
    </row>
    <row r="304" spans="1:4" ht="14.25">
      <c r="A304" s="54" t="s">
        <v>218</v>
      </c>
      <c r="B304" s="52">
        <v>113</v>
      </c>
      <c r="C304" s="52">
        <v>116</v>
      </c>
      <c r="D304" s="53">
        <f t="shared" si="4"/>
        <v>1.0265486725663717</v>
      </c>
    </row>
    <row r="305" spans="1:4" ht="14.25">
      <c r="A305" s="54" t="s">
        <v>219</v>
      </c>
      <c r="B305" s="52">
        <v>2</v>
      </c>
      <c r="C305" s="52">
        <v>2</v>
      </c>
      <c r="D305" s="53">
        <f t="shared" si="4"/>
        <v>1</v>
      </c>
    </row>
    <row r="306" spans="1:4" ht="14.25">
      <c r="A306" s="54" t="s">
        <v>457</v>
      </c>
      <c r="B306" s="52">
        <v>1</v>
      </c>
      <c r="C306" s="52">
        <v>5</v>
      </c>
      <c r="D306" s="53">
        <f t="shared" si="4"/>
        <v>5</v>
      </c>
    </row>
    <row r="307" spans="1:4" ht="14.25">
      <c r="A307" s="51" t="s">
        <v>458</v>
      </c>
      <c r="B307" s="52">
        <f>SUM(B308:B308)</f>
        <v>25</v>
      </c>
      <c r="C307" s="52">
        <f>SUM(C308:C308)</f>
        <v>26</v>
      </c>
      <c r="D307" s="53">
        <f t="shared" si="4"/>
        <v>1.04</v>
      </c>
    </row>
    <row r="308" spans="1:4" ht="14.25">
      <c r="A308" s="54" t="s">
        <v>459</v>
      </c>
      <c r="B308" s="52">
        <v>25</v>
      </c>
      <c r="C308" s="52">
        <v>26</v>
      </c>
      <c r="D308" s="53">
        <f t="shared" si="4"/>
        <v>1.04</v>
      </c>
    </row>
    <row r="309" spans="1:4" ht="14.25">
      <c r="A309" s="51" t="s">
        <v>460</v>
      </c>
      <c r="B309" s="52">
        <f>B310</f>
        <v>2</v>
      </c>
      <c r="C309" s="52">
        <f>C310</f>
        <v>8</v>
      </c>
      <c r="D309" s="53">
        <f t="shared" si="4"/>
        <v>4</v>
      </c>
    </row>
    <row r="310" spans="1:4" ht="14.25">
      <c r="A310" s="54" t="s">
        <v>461</v>
      </c>
      <c r="B310" s="52">
        <v>2</v>
      </c>
      <c r="C310" s="52">
        <v>8</v>
      </c>
      <c r="D310" s="53">
        <f t="shared" si="4"/>
        <v>4</v>
      </c>
    </row>
    <row r="311" spans="1:4" ht="14.25">
      <c r="A311" s="51" t="s">
        <v>462</v>
      </c>
      <c r="B311" s="52">
        <f>B312</f>
        <v>2016</v>
      </c>
      <c r="C311" s="52">
        <f>C312</f>
        <v>2276</v>
      </c>
      <c r="D311" s="53">
        <f t="shared" si="4"/>
        <v>1.128968253968254</v>
      </c>
    </row>
    <row r="312" spans="1:4" ht="14.25">
      <c r="A312" s="54" t="s">
        <v>463</v>
      </c>
      <c r="B312" s="52">
        <v>2016</v>
      </c>
      <c r="C312" s="52">
        <v>2276</v>
      </c>
      <c r="D312" s="53">
        <f t="shared" si="4"/>
        <v>1.128968253968254</v>
      </c>
    </row>
    <row r="313" spans="1:4" ht="14.25">
      <c r="A313" s="51" t="s">
        <v>464</v>
      </c>
      <c r="B313" s="52">
        <f>SUM(B314:B316)</f>
        <v>3407</v>
      </c>
      <c r="C313" s="52">
        <f>SUM(C314:C316)</f>
        <v>3505</v>
      </c>
      <c r="D313" s="53">
        <f t="shared" si="4"/>
        <v>1.0287643087760494</v>
      </c>
    </row>
    <row r="314" spans="1:4" ht="14.25">
      <c r="A314" s="54" t="s">
        <v>465</v>
      </c>
      <c r="B314" s="52">
        <v>2220</v>
      </c>
      <c r="C314" s="52">
        <v>2267</v>
      </c>
      <c r="D314" s="53">
        <f t="shared" si="4"/>
        <v>1.021171171171171</v>
      </c>
    </row>
    <row r="315" spans="1:4" ht="14.25">
      <c r="A315" s="54" t="s">
        <v>466</v>
      </c>
      <c r="B315" s="52">
        <v>945</v>
      </c>
      <c r="C315" s="52">
        <v>973</v>
      </c>
      <c r="D315" s="53">
        <f t="shared" si="4"/>
        <v>1.0296296296296297</v>
      </c>
    </row>
    <row r="316" spans="1:4" ht="14.25">
      <c r="A316" s="54" t="s">
        <v>467</v>
      </c>
      <c r="B316" s="52">
        <v>242</v>
      </c>
      <c r="C316" s="52">
        <v>265</v>
      </c>
      <c r="D316" s="53">
        <f t="shared" si="4"/>
        <v>1.0950413223140496</v>
      </c>
    </row>
    <row r="317" spans="1:4" ht="14.25">
      <c r="A317" s="51" t="s">
        <v>468</v>
      </c>
      <c r="B317" s="52">
        <f>SUM(B318:B318)</f>
        <v>950</v>
      </c>
      <c r="C317" s="52">
        <f>SUM(C318:C318)</f>
        <v>779</v>
      </c>
      <c r="D317" s="53">
        <f t="shared" si="4"/>
        <v>0.82</v>
      </c>
    </row>
    <row r="318" spans="1:4" ht="14.25">
      <c r="A318" s="54" t="s">
        <v>469</v>
      </c>
      <c r="B318" s="52">
        <v>950</v>
      </c>
      <c r="C318" s="52">
        <v>779</v>
      </c>
      <c r="D318" s="53">
        <f t="shared" si="4"/>
        <v>0.82</v>
      </c>
    </row>
    <row r="319" spans="1:4" ht="14.25">
      <c r="A319" s="51" t="s">
        <v>470</v>
      </c>
      <c r="B319" s="52">
        <f>B320</f>
        <v>327</v>
      </c>
      <c r="C319" s="52">
        <f>C320</f>
        <v>337</v>
      </c>
      <c r="D319" s="53">
        <f t="shared" si="4"/>
        <v>1.0305810397553516</v>
      </c>
    </row>
    <row r="320" spans="1:4" ht="14.25">
      <c r="A320" s="54" t="s">
        <v>471</v>
      </c>
      <c r="B320" s="52">
        <v>327</v>
      </c>
      <c r="C320" s="52">
        <v>337</v>
      </c>
      <c r="D320" s="53">
        <f t="shared" si="4"/>
        <v>1.0305810397553516</v>
      </c>
    </row>
    <row r="321" spans="1:4" ht="14.25">
      <c r="A321" s="51" t="s">
        <v>472</v>
      </c>
      <c r="B321" s="52">
        <f>B322</f>
        <v>135</v>
      </c>
      <c r="C321" s="52">
        <f>C322</f>
        <v>139</v>
      </c>
      <c r="D321" s="53">
        <f t="shared" si="4"/>
        <v>1.0296296296296297</v>
      </c>
    </row>
    <row r="322" spans="1:4" ht="14.25">
      <c r="A322" s="54" t="s">
        <v>473</v>
      </c>
      <c r="B322" s="52">
        <v>135</v>
      </c>
      <c r="C322" s="52">
        <v>139</v>
      </c>
      <c r="D322" s="53">
        <f t="shared" si="4"/>
        <v>1.0296296296296297</v>
      </c>
    </row>
    <row r="323" spans="1:4" ht="14.25">
      <c r="A323" s="51" t="s">
        <v>474</v>
      </c>
      <c r="B323" s="52">
        <f>SUM(B324,B330,B332,B335,B337)</f>
        <v>1605</v>
      </c>
      <c r="C323" s="52">
        <f>SUM(C324,C330,C332,C335,C337)</f>
        <v>1661</v>
      </c>
      <c r="D323" s="53">
        <f t="shared" si="4"/>
        <v>1.0348909657320873</v>
      </c>
    </row>
    <row r="324" spans="1:4" ht="14.25">
      <c r="A324" s="51" t="s">
        <v>475</v>
      </c>
      <c r="B324" s="52">
        <f>SUM(B325:B329)</f>
        <v>452</v>
      </c>
      <c r="C324" s="52">
        <f>SUM(C325:C329)</f>
        <v>466</v>
      </c>
      <c r="D324" s="53">
        <f t="shared" si="4"/>
        <v>1.0309734513274336</v>
      </c>
    </row>
    <row r="325" spans="1:4" ht="14.25">
      <c r="A325" s="54" t="s">
        <v>218</v>
      </c>
      <c r="B325" s="52">
        <v>332</v>
      </c>
      <c r="C325" s="52">
        <v>355</v>
      </c>
      <c r="D325" s="53">
        <f aca="true" t="shared" si="5" ref="D325:D388">C325/B325</f>
        <v>1.069277108433735</v>
      </c>
    </row>
    <row r="326" spans="1:4" ht="14.25">
      <c r="A326" s="54" t="s">
        <v>219</v>
      </c>
      <c r="B326" s="52">
        <v>75</v>
      </c>
      <c r="C326" s="52">
        <v>69</v>
      </c>
      <c r="D326" s="53">
        <f t="shared" si="5"/>
        <v>0.92</v>
      </c>
    </row>
    <row r="327" spans="1:4" ht="14.25">
      <c r="A327" s="54" t="s">
        <v>476</v>
      </c>
      <c r="B327" s="52">
        <v>22</v>
      </c>
      <c r="C327" s="52">
        <v>23</v>
      </c>
      <c r="D327" s="53">
        <f t="shared" si="5"/>
        <v>1.0454545454545454</v>
      </c>
    </row>
    <row r="328" spans="1:4" ht="14.25">
      <c r="A328" s="54" t="s">
        <v>477</v>
      </c>
      <c r="B328" s="52">
        <v>9</v>
      </c>
      <c r="C328" s="52">
        <v>9</v>
      </c>
      <c r="D328" s="53">
        <f t="shared" si="5"/>
        <v>1</v>
      </c>
    </row>
    <row r="329" spans="1:4" ht="14.25">
      <c r="A329" s="54" t="s">
        <v>478</v>
      </c>
      <c r="B329" s="52">
        <v>14</v>
      </c>
      <c r="C329" s="52">
        <v>10</v>
      </c>
      <c r="D329" s="53">
        <f t="shared" si="5"/>
        <v>0.7142857142857143</v>
      </c>
    </row>
    <row r="330" spans="1:4" ht="14.25">
      <c r="A330" s="51" t="s">
        <v>479</v>
      </c>
      <c r="B330" s="52">
        <f>B331</f>
        <v>168</v>
      </c>
      <c r="C330" s="52">
        <f>C331</f>
        <v>176</v>
      </c>
      <c r="D330" s="53">
        <f t="shared" si="5"/>
        <v>1.0476190476190477</v>
      </c>
    </row>
    <row r="331" spans="1:4" ht="14.25">
      <c r="A331" s="54" t="s">
        <v>480</v>
      </c>
      <c r="B331" s="52">
        <v>168</v>
      </c>
      <c r="C331" s="52">
        <v>176</v>
      </c>
      <c r="D331" s="53">
        <f t="shared" si="5"/>
        <v>1.0476190476190477</v>
      </c>
    </row>
    <row r="332" spans="1:4" ht="14.25">
      <c r="A332" s="51" t="s">
        <v>481</v>
      </c>
      <c r="B332" s="52">
        <f>SUM(B333:B334)</f>
        <v>470</v>
      </c>
      <c r="C332" s="52">
        <f>SUM(C333:C334)</f>
        <v>475</v>
      </c>
      <c r="D332" s="53">
        <f t="shared" si="5"/>
        <v>1.0106382978723405</v>
      </c>
    </row>
    <row r="333" spans="1:4" ht="14.25">
      <c r="A333" s="54" t="s">
        <v>482</v>
      </c>
      <c r="B333" s="52">
        <v>243</v>
      </c>
      <c r="C333" s="52">
        <v>275</v>
      </c>
      <c r="D333" s="53">
        <f t="shared" si="5"/>
        <v>1.131687242798354</v>
      </c>
    </row>
    <row r="334" spans="1:4" ht="14.25">
      <c r="A334" s="54" t="s">
        <v>483</v>
      </c>
      <c r="B334" s="52">
        <v>227</v>
      </c>
      <c r="C334" s="52">
        <v>200</v>
      </c>
      <c r="D334" s="53">
        <f t="shared" si="5"/>
        <v>0.8810572687224669</v>
      </c>
    </row>
    <row r="335" spans="1:4" ht="14.25">
      <c r="A335" s="51" t="s">
        <v>484</v>
      </c>
      <c r="B335" s="52">
        <f>B336</f>
        <v>489</v>
      </c>
      <c r="C335" s="52">
        <f>C336</f>
        <v>512</v>
      </c>
      <c r="D335" s="53">
        <f t="shared" si="5"/>
        <v>1.047034764826176</v>
      </c>
    </row>
    <row r="336" spans="1:4" ht="14.25">
      <c r="A336" s="54" t="s">
        <v>485</v>
      </c>
      <c r="B336" s="52">
        <v>489</v>
      </c>
      <c r="C336" s="52">
        <v>512</v>
      </c>
      <c r="D336" s="53">
        <f t="shared" si="5"/>
        <v>1.047034764826176</v>
      </c>
    </row>
    <row r="337" spans="1:4" ht="14.25">
      <c r="A337" s="51" t="s">
        <v>486</v>
      </c>
      <c r="B337" s="52">
        <f>B338</f>
        <v>26</v>
      </c>
      <c r="C337" s="52">
        <f>C338</f>
        <v>32</v>
      </c>
      <c r="D337" s="53">
        <f t="shared" si="5"/>
        <v>1.2307692307692308</v>
      </c>
    </row>
    <row r="338" spans="1:4" ht="14.25">
      <c r="A338" s="54" t="s">
        <v>487</v>
      </c>
      <c r="B338" s="52">
        <v>26</v>
      </c>
      <c r="C338" s="52">
        <v>32</v>
      </c>
      <c r="D338" s="53">
        <f t="shared" si="5"/>
        <v>1.2307692307692308</v>
      </c>
    </row>
    <row r="339" spans="1:4" ht="14.25">
      <c r="A339" s="51" t="s">
        <v>488</v>
      </c>
      <c r="B339" s="52">
        <f>SUM(B340,B355,B367,,B381,B389,B393,B396,B401)</f>
        <v>36454</v>
      </c>
      <c r="C339" s="52">
        <f>SUM(C340,C355,C367,,C381,C389,C393,C396,C401)</f>
        <v>42216</v>
      </c>
      <c r="D339" s="53">
        <f t="shared" si="5"/>
        <v>1.158062215394744</v>
      </c>
    </row>
    <row r="340" spans="1:4" ht="14.25">
      <c r="A340" s="51" t="s">
        <v>489</v>
      </c>
      <c r="B340" s="52">
        <f>SUM(B341:B354)</f>
        <v>6730</v>
      </c>
      <c r="C340" s="52">
        <f>SUM(C341:C354)</f>
        <v>7202</v>
      </c>
      <c r="D340" s="53">
        <f t="shared" si="5"/>
        <v>1.0701337295690936</v>
      </c>
    </row>
    <row r="341" spans="1:4" ht="14.25">
      <c r="A341" s="54" t="s">
        <v>218</v>
      </c>
      <c r="B341" s="52">
        <v>151</v>
      </c>
      <c r="C341" s="52">
        <v>168</v>
      </c>
      <c r="D341" s="53">
        <f t="shared" si="5"/>
        <v>1.1125827814569536</v>
      </c>
    </row>
    <row r="342" spans="1:4" ht="14.25">
      <c r="A342" s="54" t="s">
        <v>490</v>
      </c>
      <c r="B342" s="52"/>
      <c r="C342" s="52"/>
      <c r="D342" s="53"/>
    </row>
    <row r="343" spans="1:4" ht="14.25">
      <c r="A343" s="54" t="s">
        <v>235</v>
      </c>
      <c r="B343" s="52">
        <v>2087</v>
      </c>
      <c r="C343" s="52">
        <v>2280</v>
      </c>
      <c r="D343" s="53">
        <f t="shared" si="5"/>
        <v>1.092477240057499</v>
      </c>
    </row>
    <row r="344" spans="1:4" ht="14.25">
      <c r="A344" s="54" t="s">
        <v>491</v>
      </c>
      <c r="B344" s="52">
        <v>2612</v>
      </c>
      <c r="C344" s="52">
        <v>2690</v>
      </c>
      <c r="D344" s="53">
        <f t="shared" si="5"/>
        <v>1.0298621745788668</v>
      </c>
    </row>
    <row r="345" spans="1:4" ht="14.25">
      <c r="A345" s="54" t="s">
        <v>492</v>
      </c>
      <c r="B345" s="52">
        <v>53</v>
      </c>
      <c r="C345" s="52">
        <v>65</v>
      </c>
      <c r="D345" s="53">
        <f t="shared" si="5"/>
        <v>1.2264150943396226</v>
      </c>
    </row>
    <row r="346" spans="1:4" ht="14.25">
      <c r="A346" s="54" t="s">
        <v>493</v>
      </c>
      <c r="B346" s="52">
        <v>6</v>
      </c>
      <c r="C346" s="52">
        <v>6</v>
      </c>
      <c r="D346" s="53">
        <f t="shared" si="5"/>
        <v>1</v>
      </c>
    </row>
    <row r="347" spans="1:4" ht="14.25">
      <c r="A347" s="54" t="s">
        <v>494</v>
      </c>
      <c r="B347" s="52">
        <v>20</v>
      </c>
      <c r="C347" s="52">
        <v>21</v>
      </c>
      <c r="D347" s="53">
        <f t="shared" si="5"/>
        <v>1.05</v>
      </c>
    </row>
    <row r="348" spans="1:4" ht="14.25">
      <c r="A348" s="54" t="s">
        <v>495</v>
      </c>
      <c r="B348" s="52">
        <v>80</v>
      </c>
      <c r="C348" s="52">
        <v>88</v>
      </c>
      <c r="D348" s="53">
        <f t="shared" si="5"/>
        <v>1.1</v>
      </c>
    </row>
    <row r="349" spans="1:4" ht="14.25">
      <c r="A349" s="54" t="s">
        <v>496</v>
      </c>
      <c r="B349" s="52"/>
      <c r="C349" s="52"/>
      <c r="D349" s="53" t="e">
        <f t="shared" si="5"/>
        <v>#DIV/0!</v>
      </c>
    </row>
    <row r="350" spans="1:4" ht="14.25">
      <c r="A350" s="54" t="s">
        <v>497</v>
      </c>
      <c r="B350" s="52">
        <v>40</v>
      </c>
      <c r="C350" s="52">
        <v>40</v>
      </c>
      <c r="D350" s="53">
        <f t="shared" si="5"/>
        <v>1</v>
      </c>
    </row>
    <row r="351" spans="1:4" ht="14.25">
      <c r="A351" s="54" t="s">
        <v>498</v>
      </c>
      <c r="B351" s="52"/>
      <c r="C351" s="52"/>
      <c r="D351" s="53" t="e">
        <f t="shared" si="5"/>
        <v>#DIV/0!</v>
      </c>
    </row>
    <row r="352" spans="1:4" ht="14.25">
      <c r="A352" s="54" t="s">
        <v>499</v>
      </c>
      <c r="B352" s="52">
        <v>953</v>
      </c>
      <c r="C352" s="52">
        <v>1020</v>
      </c>
      <c r="D352" s="53">
        <f t="shared" si="5"/>
        <v>1.0703043022035676</v>
      </c>
    </row>
    <row r="353" spans="1:4" ht="14.25">
      <c r="A353" s="54" t="s">
        <v>500</v>
      </c>
      <c r="B353" s="52">
        <v>135</v>
      </c>
      <c r="C353" s="52">
        <v>139</v>
      </c>
      <c r="D353" s="53">
        <f t="shared" si="5"/>
        <v>1.0296296296296297</v>
      </c>
    </row>
    <row r="354" spans="1:4" ht="14.25">
      <c r="A354" s="54" t="s">
        <v>501</v>
      </c>
      <c r="B354" s="52">
        <v>593</v>
      </c>
      <c r="C354" s="52">
        <v>685</v>
      </c>
      <c r="D354" s="53">
        <f t="shared" si="5"/>
        <v>1.1551433389544687</v>
      </c>
    </row>
    <row r="355" spans="1:4" ht="14.25">
      <c r="A355" s="51" t="s">
        <v>502</v>
      </c>
      <c r="B355" s="52">
        <f>SUM(B356:B366)</f>
        <v>3720</v>
      </c>
      <c r="C355" s="52">
        <f>SUM(C356:C366)</f>
        <v>4453</v>
      </c>
      <c r="D355" s="53">
        <f t="shared" si="5"/>
        <v>1.1970430107526882</v>
      </c>
    </row>
    <row r="356" spans="1:4" ht="14.25">
      <c r="A356" s="54" t="s">
        <v>218</v>
      </c>
      <c r="B356" s="52">
        <v>213</v>
      </c>
      <c r="C356" s="52">
        <v>231</v>
      </c>
      <c r="D356" s="53">
        <f t="shared" si="5"/>
        <v>1.0845070422535212</v>
      </c>
    </row>
    <row r="357" spans="1:4" ht="14.25">
      <c r="A357" s="54" t="s">
        <v>503</v>
      </c>
      <c r="B357" s="52">
        <v>424</v>
      </c>
      <c r="C357" s="52">
        <v>480</v>
      </c>
      <c r="D357" s="53">
        <f t="shared" si="5"/>
        <v>1.1320754716981132</v>
      </c>
    </row>
    <row r="358" spans="1:4" ht="14.25">
      <c r="A358" s="54" t="s">
        <v>504</v>
      </c>
      <c r="B358" s="52">
        <v>1087</v>
      </c>
      <c r="C358" s="52">
        <v>1620</v>
      </c>
      <c r="D358" s="53">
        <f t="shared" si="5"/>
        <v>1.4903403863845446</v>
      </c>
    </row>
    <row r="359" spans="1:4" ht="14.25">
      <c r="A359" s="54" t="s">
        <v>505</v>
      </c>
      <c r="B359" s="52">
        <v>623</v>
      </c>
      <c r="C359" s="52">
        <v>692</v>
      </c>
      <c r="D359" s="53">
        <f t="shared" si="5"/>
        <v>1.1107544141252006</v>
      </c>
    </row>
    <row r="360" spans="1:4" ht="14.25">
      <c r="A360" s="54" t="s">
        <v>506</v>
      </c>
      <c r="B360" s="52">
        <v>40</v>
      </c>
      <c r="C360" s="52">
        <v>40</v>
      </c>
      <c r="D360" s="53">
        <f t="shared" si="5"/>
        <v>1</v>
      </c>
    </row>
    <row r="361" spans="1:4" ht="14.25">
      <c r="A361" s="54" t="s">
        <v>507</v>
      </c>
      <c r="B361" s="52">
        <v>362</v>
      </c>
      <c r="C361" s="52">
        <v>395</v>
      </c>
      <c r="D361" s="53">
        <f t="shared" si="5"/>
        <v>1.091160220994475</v>
      </c>
    </row>
    <row r="362" spans="1:4" ht="14.25">
      <c r="A362" s="54" t="s">
        <v>508</v>
      </c>
      <c r="B362" s="52">
        <v>70</v>
      </c>
      <c r="C362" s="52">
        <v>70</v>
      </c>
      <c r="D362" s="53">
        <f t="shared" si="5"/>
        <v>1</v>
      </c>
    </row>
    <row r="363" spans="1:4" ht="14.25">
      <c r="A363" s="54" t="s">
        <v>509</v>
      </c>
      <c r="B363" s="52">
        <v>486</v>
      </c>
      <c r="C363" s="52">
        <v>501</v>
      </c>
      <c r="D363" s="53">
        <f t="shared" si="5"/>
        <v>1.0308641975308641</v>
      </c>
    </row>
    <row r="364" spans="1:4" ht="14.25">
      <c r="A364" s="54" t="s">
        <v>510</v>
      </c>
      <c r="B364" s="52">
        <v>8</v>
      </c>
      <c r="C364" s="52">
        <v>8</v>
      </c>
      <c r="D364" s="53">
        <f t="shared" si="5"/>
        <v>1</v>
      </c>
    </row>
    <row r="365" spans="1:4" ht="14.25">
      <c r="A365" s="54" t="s">
        <v>511</v>
      </c>
      <c r="B365" s="52">
        <v>71</v>
      </c>
      <c r="C365" s="52">
        <v>70</v>
      </c>
      <c r="D365" s="53">
        <f t="shared" si="5"/>
        <v>0.9859154929577465</v>
      </c>
    </row>
    <row r="366" spans="1:4" ht="14.25">
      <c r="A366" s="54" t="s">
        <v>512</v>
      </c>
      <c r="B366" s="52">
        <v>336</v>
      </c>
      <c r="C366" s="52">
        <v>346</v>
      </c>
      <c r="D366" s="53">
        <f t="shared" si="5"/>
        <v>1.0297619047619047</v>
      </c>
    </row>
    <row r="367" spans="1:4" ht="14.25">
      <c r="A367" s="51" t="s">
        <v>513</v>
      </c>
      <c r="B367" s="52">
        <f>SUM(B368:B380)</f>
        <v>4512</v>
      </c>
      <c r="C367" s="52">
        <f>SUM(C368:C380)</f>
        <v>7329</v>
      </c>
      <c r="D367" s="53">
        <f t="shared" si="5"/>
        <v>1.6243351063829787</v>
      </c>
    </row>
    <row r="368" spans="1:4" ht="14.25">
      <c r="A368" s="54" t="s">
        <v>218</v>
      </c>
      <c r="B368" s="52">
        <v>140</v>
      </c>
      <c r="C368" s="52">
        <v>153</v>
      </c>
      <c r="D368" s="53">
        <f t="shared" si="5"/>
        <v>1.0928571428571427</v>
      </c>
    </row>
    <row r="369" spans="1:4" ht="14.25">
      <c r="A369" s="54" t="s">
        <v>514</v>
      </c>
      <c r="B369" s="52">
        <v>2278</v>
      </c>
      <c r="C369" s="52">
        <v>2396</v>
      </c>
      <c r="D369" s="53">
        <f t="shared" si="5"/>
        <v>1.051799824407375</v>
      </c>
    </row>
    <row r="370" spans="1:4" ht="14.25">
      <c r="A370" s="54" t="s">
        <v>515</v>
      </c>
      <c r="B370" s="52">
        <v>36</v>
      </c>
      <c r="C370" s="52">
        <v>85</v>
      </c>
      <c r="D370" s="53">
        <f t="shared" si="5"/>
        <v>2.361111111111111</v>
      </c>
    </row>
    <row r="371" spans="1:4" ht="14.25">
      <c r="A371" s="54" t="s">
        <v>516</v>
      </c>
      <c r="B371" s="52"/>
      <c r="C371" s="52"/>
      <c r="D371" s="53"/>
    </row>
    <row r="372" spans="1:4" ht="14.25">
      <c r="A372" s="54" t="s">
        <v>517</v>
      </c>
      <c r="B372" s="52">
        <v>282</v>
      </c>
      <c r="C372" s="52">
        <v>312</v>
      </c>
      <c r="D372" s="53">
        <f t="shared" si="5"/>
        <v>1.1063829787234043</v>
      </c>
    </row>
    <row r="373" spans="1:4" ht="14.25">
      <c r="A373" s="54" t="s">
        <v>518</v>
      </c>
      <c r="B373" s="52">
        <v>30</v>
      </c>
      <c r="C373" s="52">
        <v>30</v>
      </c>
      <c r="D373" s="53">
        <f t="shared" si="5"/>
        <v>1</v>
      </c>
    </row>
    <row r="374" spans="1:4" ht="14.25">
      <c r="A374" s="54" t="s">
        <v>519</v>
      </c>
      <c r="B374" s="52">
        <v>89</v>
      </c>
      <c r="C374" s="52">
        <v>102</v>
      </c>
      <c r="D374" s="53">
        <f t="shared" si="5"/>
        <v>1.146067415730337</v>
      </c>
    </row>
    <row r="375" spans="1:4" ht="14.25">
      <c r="A375" s="54" t="s">
        <v>520</v>
      </c>
      <c r="B375" s="52">
        <v>2</v>
      </c>
      <c r="C375" s="52">
        <v>12</v>
      </c>
      <c r="D375" s="53">
        <f t="shared" si="5"/>
        <v>6</v>
      </c>
    </row>
    <row r="376" spans="1:4" ht="14.25">
      <c r="A376" s="54" t="s">
        <v>521</v>
      </c>
      <c r="B376" s="52">
        <v>865</v>
      </c>
      <c r="C376" s="52">
        <v>1891</v>
      </c>
      <c r="D376" s="53">
        <f t="shared" si="5"/>
        <v>2.1861271676300578</v>
      </c>
    </row>
    <row r="377" spans="1:4" ht="14.25">
      <c r="A377" s="54" t="s">
        <v>522</v>
      </c>
      <c r="B377" s="52">
        <v>175</v>
      </c>
      <c r="C377" s="52">
        <v>315</v>
      </c>
      <c r="D377" s="53">
        <f t="shared" si="5"/>
        <v>1.8</v>
      </c>
    </row>
    <row r="378" spans="1:4" ht="14.25">
      <c r="A378" s="54" t="s">
        <v>523</v>
      </c>
      <c r="B378" s="52">
        <v>27</v>
      </c>
      <c r="C378" s="52"/>
      <c r="D378" s="53">
        <f t="shared" si="5"/>
        <v>0</v>
      </c>
    </row>
    <row r="379" spans="1:4" ht="14.25">
      <c r="A379" s="54" t="s">
        <v>524</v>
      </c>
      <c r="B379" s="52">
        <v>404</v>
      </c>
      <c r="C379" s="52">
        <v>1416</v>
      </c>
      <c r="D379" s="53">
        <f t="shared" si="5"/>
        <v>3.504950495049505</v>
      </c>
    </row>
    <row r="380" spans="1:4" ht="14.25">
      <c r="A380" s="54" t="s">
        <v>525</v>
      </c>
      <c r="B380" s="52">
        <v>184</v>
      </c>
      <c r="C380" s="52">
        <v>617</v>
      </c>
      <c r="D380" s="53">
        <f t="shared" si="5"/>
        <v>3.3532608695652173</v>
      </c>
    </row>
    <row r="381" spans="1:4" ht="14.25">
      <c r="A381" s="51" t="s">
        <v>526</v>
      </c>
      <c r="B381" s="52">
        <f>SUM(B382:B388)</f>
        <v>14370</v>
      </c>
      <c r="C381" s="52">
        <f>SUM(C382:C388)</f>
        <v>15775</v>
      </c>
      <c r="D381" s="53">
        <f t="shared" si="5"/>
        <v>1.0977731384829506</v>
      </c>
    </row>
    <row r="382" spans="1:4" ht="14.25">
      <c r="A382" s="54" t="s">
        <v>218</v>
      </c>
      <c r="B382" s="52">
        <v>109</v>
      </c>
      <c r="C382" s="52">
        <v>128</v>
      </c>
      <c r="D382" s="53">
        <f t="shared" si="5"/>
        <v>1.1743119266055047</v>
      </c>
    </row>
    <row r="383" spans="1:4" ht="14.25">
      <c r="A383" s="54" t="s">
        <v>219</v>
      </c>
      <c r="B383" s="52">
        <v>60</v>
      </c>
      <c r="C383" s="52">
        <v>50</v>
      </c>
      <c r="D383" s="53">
        <f t="shared" si="5"/>
        <v>0.8333333333333334</v>
      </c>
    </row>
    <row r="384" spans="1:4" ht="14.25">
      <c r="A384" s="54" t="s">
        <v>527</v>
      </c>
      <c r="B384" s="52">
        <v>11519</v>
      </c>
      <c r="C384" s="52">
        <v>12865</v>
      </c>
      <c r="D384" s="53">
        <f t="shared" si="5"/>
        <v>1.1168504210434933</v>
      </c>
    </row>
    <row r="385" spans="1:4" ht="14.25">
      <c r="A385" s="54" t="s">
        <v>528</v>
      </c>
      <c r="B385" s="52">
        <v>200</v>
      </c>
      <c r="C385" s="52">
        <v>216</v>
      </c>
      <c r="D385" s="53">
        <f t="shared" si="5"/>
        <v>1.08</v>
      </c>
    </row>
    <row r="386" spans="1:4" ht="14.25">
      <c r="A386" s="54" t="s">
        <v>529</v>
      </c>
      <c r="B386" s="52">
        <v>100</v>
      </c>
      <c r="C386" s="52">
        <v>50</v>
      </c>
      <c r="D386" s="53">
        <f t="shared" si="5"/>
        <v>0.5</v>
      </c>
    </row>
    <row r="387" spans="1:4" ht="14.25">
      <c r="A387" s="54" t="s">
        <v>530</v>
      </c>
      <c r="B387" s="52">
        <v>23</v>
      </c>
      <c r="C387" s="52">
        <v>36</v>
      </c>
      <c r="D387" s="53">
        <f t="shared" si="5"/>
        <v>1.565217391304348</v>
      </c>
    </row>
    <row r="388" spans="1:4" ht="14.25">
      <c r="A388" s="54" t="s">
        <v>531</v>
      </c>
      <c r="B388" s="52">
        <v>2359</v>
      </c>
      <c r="C388" s="52">
        <v>2430</v>
      </c>
      <c r="D388" s="53">
        <f t="shared" si="5"/>
        <v>1.030097498940229</v>
      </c>
    </row>
    <row r="389" spans="1:4" ht="14.25">
      <c r="A389" s="51" t="s">
        <v>532</v>
      </c>
      <c r="B389" s="52">
        <f>SUM(B390:B392)</f>
        <v>1360</v>
      </c>
      <c r="C389" s="52">
        <f>SUM(C390:C392)</f>
        <v>1458</v>
      </c>
      <c r="D389" s="53">
        <f aca="true" t="shared" si="6" ref="D389:D452">C389/B389</f>
        <v>1.0720588235294117</v>
      </c>
    </row>
    <row r="390" spans="1:4" ht="14.25">
      <c r="A390" s="54" t="s">
        <v>533</v>
      </c>
      <c r="B390" s="52">
        <v>1020</v>
      </c>
      <c r="C390" s="52">
        <v>1145</v>
      </c>
      <c r="D390" s="53">
        <f t="shared" si="6"/>
        <v>1.1225490196078431</v>
      </c>
    </row>
    <row r="391" spans="1:4" ht="14.25">
      <c r="A391" s="54" t="s">
        <v>534</v>
      </c>
      <c r="B391" s="52">
        <v>294</v>
      </c>
      <c r="C391" s="52">
        <v>303</v>
      </c>
      <c r="D391" s="53">
        <f t="shared" si="6"/>
        <v>1.030612244897959</v>
      </c>
    </row>
    <row r="392" spans="1:4" ht="14.25">
      <c r="A392" s="54" t="s">
        <v>535</v>
      </c>
      <c r="B392" s="52">
        <v>46</v>
      </c>
      <c r="C392" s="52">
        <v>10</v>
      </c>
      <c r="D392" s="53">
        <f t="shared" si="6"/>
        <v>0.21739130434782608</v>
      </c>
    </row>
    <row r="393" spans="1:4" ht="14.25">
      <c r="A393" s="51" t="s">
        <v>536</v>
      </c>
      <c r="B393" s="52">
        <f>SUM(B394:B395)</f>
        <v>3195</v>
      </c>
      <c r="C393" s="52">
        <f>SUM(C394:C395)</f>
        <v>3360</v>
      </c>
      <c r="D393" s="53">
        <f t="shared" si="6"/>
        <v>1.051643192488263</v>
      </c>
    </row>
    <row r="394" spans="1:4" ht="14.25">
      <c r="A394" s="54" t="s">
        <v>537</v>
      </c>
      <c r="B394" s="52">
        <v>2148</v>
      </c>
      <c r="C394" s="52">
        <v>2282</v>
      </c>
      <c r="D394" s="53">
        <f t="shared" si="6"/>
        <v>1.0623836126629422</v>
      </c>
    </row>
    <row r="395" spans="1:4" ht="14.25">
      <c r="A395" s="54" t="s">
        <v>538</v>
      </c>
      <c r="B395" s="52">
        <v>1047</v>
      </c>
      <c r="C395" s="52">
        <v>1078</v>
      </c>
      <c r="D395" s="53">
        <f t="shared" si="6"/>
        <v>1.0296084049665712</v>
      </c>
    </row>
    <row r="396" spans="1:4" ht="14.25">
      <c r="A396" s="51" t="s">
        <v>539</v>
      </c>
      <c r="B396" s="52">
        <f>SUM(B397:B400)</f>
        <v>1610</v>
      </c>
      <c r="C396" s="52">
        <f>SUM(C397:C400)</f>
        <v>1682</v>
      </c>
      <c r="D396" s="53">
        <f t="shared" si="6"/>
        <v>1.04472049689441</v>
      </c>
    </row>
    <row r="397" spans="1:4" ht="14.25">
      <c r="A397" s="54" t="s">
        <v>540</v>
      </c>
      <c r="B397" s="52">
        <v>56</v>
      </c>
      <c r="C397" s="52">
        <v>58</v>
      </c>
      <c r="D397" s="53">
        <f t="shared" si="6"/>
        <v>1.0357142857142858</v>
      </c>
    </row>
    <row r="398" spans="1:4" ht="14.25">
      <c r="A398" s="54" t="s">
        <v>541</v>
      </c>
      <c r="B398" s="52">
        <v>55</v>
      </c>
      <c r="C398" s="52">
        <v>60</v>
      </c>
      <c r="D398" s="53">
        <f t="shared" si="6"/>
        <v>1.0909090909090908</v>
      </c>
    </row>
    <row r="399" spans="1:4" ht="14.25">
      <c r="A399" s="54" t="s">
        <v>542</v>
      </c>
      <c r="B399" s="52">
        <v>1034</v>
      </c>
      <c r="C399" s="52">
        <v>1065</v>
      </c>
      <c r="D399" s="53">
        <f t="shared" si="6"/>
        <v>1.0299806576402322</v>
      </c>
    </row>
    <row r="400" spans="1:4" ht="14.25">
      <c r="A400" s="54" t="s">
        <v>543</v>
      </c>
      <c r="B400" s="52">
        <v>465</v>
      </c>
      <c r="C400" s="52">
        <v>499</v>
      </c>
      <c r="D400" s="53">
        <f t="shared" si="6"/>
        <v>1.0731182795698924</v>
      </c>
    </row>
    <row r="401" spans="1:4" ht="14.25">
      <c r="A401" s="51" t="s">
        <v>544</v>
      </c>
      <c r="B401" s="52">
        <f>SUM(B402:B402)</f>
        <v>957</v>
      </c>
      <c r="C401" s="52">
        <f>SUM(C402:C402)</f>
        <v>957</v>
      </c>
      <c r="D401" s="53">
        <f t="shared" si="6"/>
        <v>1</v>
      </c>
    </row>
    <row r="402" spans="1:4" ht="14.25">
      <c r="A402" s="54" t="s">
        <v>545</v>
      </c>
      <c r="B402" s="52">
        <v>957</v>
      </c>
      <c r="C402" s="52">
        <v>957</v>
      </c>
      <c r="D402" s="53">
        <f t="shared" si="6"/>
        <v>1</v>
      </c>
    </row>
    <row r="403" spans="1:4" ht="14.25">
      <c r="A403" s="51" t="s">
        <v>546</v>
      </c>
      <c r="B403" s="52">
        <f>SUM(B404,B411,B416,)</f>
        <v>11910</v>
      </c>
      <c r="C403" s="52">
        <f>SUM(C404,C411,C416,)</f>
        <v>9868</v>
      </c>
      <c r="D403" s="53">
        <f t="shared" si="6"/>
        <v>0.8285474391267842</v>
      </c>
    </row>
    <row r="404" spans="1:4" ht="14.25">
      <c r="A404" s="51" t="s">
        <v>547</v>
      </c>
      <c r="B404" s="52">
        <f>SUM(B405:B410)</f>
        <v>4790</v>
      </c>
      <c r="C404" s="52">
        <f>SUM(C405:C410)</f>
        <v>5756</v>
      </c>
      <c r="D404" s="53">
        <f t="shared" si="6"/>
        <v>1.201670146137787</v>
      </c>
    </row>
    <row r="405" spans="1:4" ht="14.25">
      <c r="A405" s="54" t="s">
        <v>218</v>
      </c>
      <c r="B405" s="52">
        <v>272</v>
      </c>
      <c r="C405" s="52">
        <v>299</v>
      </c>
      <c r="D405" s="53">
        <f t="shared" si="6"/>
        <v>1.099264705882353</v>
      </c>
    </row>
    <row r="406" spans="1:4" ht="14.25">
      <c r="A406" s="54" t="s">
        <v>219</v>
      </c>
      <c r="B406" s="52">
        <v>3</v>
      </c>
      <c r="C406" s="52">
        <v>3</v>
      </c>
      <c r="D406" s="53">
        <f t="shared" si="6"/>
        <v>1</v>
      </c>
    </row>
    <row r="407" spans="1:4" ht="14.25">
      <c r="A407" s="54" t="s">
        <v>548</v>
      </c>
      <c r="B407" s="52">
        <v>3020</v>
      </c>
      <c r="C407" s="52">
        <v>3835</v>
      </c>
      <c r="D407" s="53">
        <f t="shared" si="6"/>
        <v>1.2698675496688743</v>
      </c>
    </row>
    <row r="408" spans="1:4" ht="14.25">
      <c r="A408" s="54" t="s">
        <v>132</v>
      </c>
      <c r="B408" s="52">
        <v>801</v>
      </c>
      <c r="C408" s="52">
        <v>825</v>
      </c>
      <c r="D408" s="53">
        <f t="shared" si="6"/>
        <v>1.0299625468164795</v>
      </c>
    </row>
    <row r="409" spans="1:4" ht="14.25">
      <c r="A409" s="54" t="s">
        <v>549</v>
      </c>
      <c r="B409" s="52">
        <v>94</v>
      </c>
      <c r="C409" s="52">
        <v>94</v>
      </c>
      <c r="D409" s="53">
        <f t="shared" si="6"/>
        <v>1</v>
      </c>
    </row>
    <row r="410" spans="1:4" ht="14.25">
      <c r="A410" s="54" t="s">
        <v>550</v>
      </c>
      <c r="B410" s="52">
        <v>600</v>
      </c>
      <c r="C410" s="52">
        <v>700</v>
      </c>
      <c r="D410" s="53">
        <f t="shared" si="6"/>
        <v>1.1666666666666667</v>
      </c>
    </row>
    <row r="411" spans="1:4" ht="14.25">
      <c r="A411" s="51" t="s">
        <v>551</v>
      </c>
      <c r="B411" s="52">
        <f>SUM(B412:B415)</f>
        <v>110</v>
      </c>
      <c r="C411" s="52">
        <f>SUM(C412:C415)</f>
        <v>112</v>
      </c>
      <c r="D411" s="53">
        <f t="shared" si="6"/>
        <v>1.018181818181818</v>
      </c>
    </row>
    <row r="412" spans="1:4" ht="14.25">
      <c r="A412" s="54" t="s">
        <v>552</v>
      </c>
      <c r="B412" s="52">
        <v>12</v>
      </c>
      <c r="C412" s="52">
        <v>12</v>
      </c>
      <c r="D412" s="53"/>
    </row>
    <row r="413" spans="1:4" ht="14.25">
      <c r="A413" s="54" t="s">
        <v>553</v>
      </c>
      <c r="B413" s="52">
        <v>51</v>
      </c>
      <c r="C413" s="52">
        <v>53</v>
      </c>
      <c r="D413" s="53">
        <f t="shared" si="6"/>
        <v>1.0392156862745099</v>
      </c>
    </row>
    <row r="414" spans="1:4" ht="14.25">
      <c r="A414" s="54" t="s">
        <v>554</v>
      </c>
      <c r="B414" s="52">
        <v>45</v>
      </c>
      <c r="C414" s="52">
        <v>45</v>
      </c>
      <c r="D414" s="53">
        <f t="shared" si="6"/>
        <v>1</v>
      </c>
    </row>
    <row r="415" spans="1:4" ht="14.25">
      <c r="A415" s="54" t="s">
        <v>555</v>
      </c>
      <c r="B415" s="52">
        <v>2</v>
      </c>
      <c r="C415" s="52">
        <v>2</v>
      </c>
      <c r="D415" s="53">
        <f t="shared" si="6"/>
        <v>1</v>
      </c>
    </row>
    <row r="416" spans="1:4" ht="14.25">
      <c r="A416" s="51" t="s">
        <v>556</v>
      </c>
      <c r="B416" s="52">
        <f>SUM(B417:B417)</f>
        <v>7010</v>
      </c>
      <c r="C416" s="52">
        <f>SUM(C417:C417)</f>
        <v>4000</v>
      </c>
      <c r="D416" s="53">
        <f t="shared" si="6"/>
        <v>0.5706134094151213</v>
      </c>
    </row>
    <row r="417" spans="1:4" ht="14.25">
      <c r="A417" s="54" t="s">
        <v>557</v>
      </c>
      <c r="B417" s="52">
        <v>7010</v>
      </c>
      <c r="C417" s="52">
        <v>4000</v>
      </c>
      <c r="D417" s="53">
        <f t="shared" si="6"/>
        <v>0.5706134094151213</v>
      </c>
    </row>
    <row r="418" spans="1:4" ht="14.25">
      <c r="A418" s="51" t="s">
        <v>558</v>
      </c>
      <c r="B418" s="52">
        <f>SUM(B419,B423,B427)</f>
        <v>1406</v>
      </c>
      <c r="C418" s="52">
        <f>SUM(C419,C423,C427)</f>
        <v>1553</v>
      </c>
      <c r="D418" s="53">
        <f t="shared" si="6"/>
        <v>1.104551920341394</v>
      </c>
    </row>
    <row r="419" spans="1:4" ht="14.25">
      <c r="A419" s="51" t="s">
        <v>559</v>
      </c>
      <c r="B419" s="52">
        <f>SUM(B420:B422)</f>
        <v>153</v>
      </c>
      <c r="C419" s="52">
        <f>SUM(C420:C422)</f>
        <v>162</v>
      </c>
      <c r="D419" s="53">
        <f t="shared" si="6"/>
        <v>1.0588235294117647</v>
      </c>
    </row>
    <row r="420" spans="1:4" ht="14.25">
      <c r="A420" s="54" t="s">
        <v>218</v>
      </c>
      <c r="B420" s="52">
        <v>33</v>
      </c>
      <c r="C420" s="52">
        <v>42</v>
      </c>
      <c r="D420" s="53">
        <f t="shared" si="6"/>
        <v>1.2727272727272727</v>
      </c>
    </row>
    <row r="421" spans="1:4" ht="14.25">
      <c r="A421" s="54" t="s">
        <v>247</v>
      </c>
      <c r="B421" s="52"/>
      <c r="C421" s="52"/>
      <c r="D421" s="53"/>
    </row>
    <row r="422" spans="1:4" ht="14.25">
      <c r="A422" s="54" t="s">
        <v>560</v>
      </c>
      <c r="B422" s="52">
        <v>120</v>
      </c>
      <c r="C422" s="52">
        <v>120</v>
      </c>
      <c r="D422" s="53">
        <f t="shared" si="6"/>
        <v>1</v>
      </c>
    </row>
    <row r="423" spans="1:4" ht="14.25">
      <c r="A423" s="51" t="s">
        <v>561</v>
      </c>
      <c r="B423" s="52">
        <f>SUM(B424:B426)</f>
        <v>159</v>
      </c>
      <c r="C423" s="52">
        <f>SUM(C424:C426)</f>
        <v>159</v>
      </c>
      <c r="D423" s="53">
        <f t="shared" si="6"/>
        <v>1</v>
      </c>
    </row>
    <row r="424" spans="1:4" ht="14.25">
      <c r="A424" s="54" t="s">
        <v>218</v>
      </c>
      <c r="B424" s="52">
        <v>92</v>
      </c>
      <c r="C424" s="52">
        <v>95</v>
      </c>
      <c r="D424" s="53">
        <f t="shared" si="6"/>
        <v>1.0326086956521738</v>
      </c>
    </row>
    <row r="425" spans="1:4" ht="14.25">
      <c r="A425" s="54" t="s">
        <v>219</v>
      </c>
      <c r="B425" s="52">
        <v>29</v>
      </c>
      <c r="C425" s="52">
        <v>25</v>
      </c>
      <c r="D425" s="53">
        <f t="shared" si="6"/>
        <v>0.8620689655172413</v>
      </c>
    </row>
    <row r="426" spans="1:4" ht="14.25">
      <c r="A426" s="54" t="s">
        <v>562</v>
      </c>
      <c r="B426" s="52">
        <v>38</v>
      </c>
      <c r="C426" s="52">
        <v>39</v>
      </c>
      <c r="D426" s="53">
        <f t="shared" si="6"/>
        <v>1.0263157894736843</v>
      </c>
    </row>
    <row r="427" spans="1:4" ht="14.25">
      <c r="A427" s="51" t="s">
        <v>563</v>
      </c>
      <c r="B427" s="52">
        <f>SUM(B428:B429)</f>
        <v>1094</v>
      </c>
      <c r="C427" s="52">
        <f>SUM(C428:C429)</f>
        <v>1232</v>
      </c>
      <c r="D427" s="53">
        <f t="shared" si="6"/>
        <v>1.1261425959780622</v>
      </c>
    </row>
    <row r="428" spans="1:4" ht="14.25">
      <c r="A428" s="54" t="s">
        <v>564</v>
      </c>
      <c r="B428" s="52">
        <v>857</v>
      </c>
      <c r="C428" s="52">
        <v>983</v>
      </c>
      <c r="D428" s="53">
        <f t="shared" si="6"/>
        <v>1.147024504084014</v>
      </c>
    </row>
    <row r="429" spans="1:4" ht="14.25">
      <c r="A429" s="54" t="s">
        <v>565</v>
      </c>
      <c r="B429" s="52">
        <v>237</v>
      </c>
      <c r="C429" s="52">
        <v>249</v>
      </c>
      <c r="D429" s="53">
        <f t="shared" si="6"/>
        <v>1.0506329113924051</v>
      </c>
    </row>
    <row r="430" spans="1:4" ht="14.25">
      <c r="A430" s="51" t="s">
        <v>566</v>
      </c>
      <c r="B430" s="52">
        <f>SUM(B431,B437,B440,)</f>
        <v>1040</v>
      </c>
      <c r="C430" s="52">
        <f>SUM(C431,C437,C440,)</f>
        <v>1104</v>
      </c>
      <c r="D430" s="53">
        <f t="shared" si="6"/>
        <v>1.0615384615384615</v>
      </c>
    </row>
    <row r="431" spans="1:4" ht="14.25">
      <c r="A431" s="51" t="s">
        <v>567</v>
      </c>
      <c r="B431" s="52">
        <f>SUM(B432:B436)</f>
        <v>798</v>
      </c>
      <c r="C431" s="52">
        <f>SUM(C432:C436)</f>
        <v>851</v>
      </c>
      <c r="D431" s="53">
        <f t="shared" si="6"/>
        <v>1.0664160401002507</v>
      </c>
    </row>
    <row r="432" spans="1:4" ht="14.25">
      <c r="A432" s="54" t="s">
        <v>218</v>
      </c>
      <c r="B432" s="52">
        <v>89</v>
      </c>
      <c r="C432" s="52">
        <v>98</v>
      </c>
      <c r="D432" s="53">
        <f t="shared" si="6"/>
        <v>1.101123595505618</v>
      </c>
    </row>
    <row r="433" spans="1:4" ht="14.25">
      <c r="A433" s="54" t="s">
        <v>219</v>
      </c>
      <c r="B433" s="52">
        <v>3</v>
      </c>
      <c r="C433" s="52">
        <v>3</v>
      </c>
      <c r="D433" s="53">
        <f t="shared" si="6"/>
        <v>1</v>
      </c>
    </row>
    <row r="434" spans="1:4" ht="14.25">
      <c r="A434" s="54" t="s">
        <v>568</v>
      </c>
      <c r="B434" s="52">
        <v>2</v>
      </c>
      <c r="C434" s="52">
        <v>5</v>
      </c>
      <c r="D434" s="53">
        <f t="shared" si="6"/>
        <v>2.5</v>
      </c>
    </row>
    <row r="435" spans="1:4" ht="14.25">
      <c r="A435" s="54" t="s">
        <v>569</v>
      </c>
      <c r="B435" s="52">
        <v>360</v>
      </c>
      <c r="C435" s="52">
        <v>371</v>
      </c>
      <c r="D435" s="53">
        <f t="shared" si="6"/>
        <v>1.0305555555555554</v>
      </c>
    </row>
    <row r="436" spans="1:4" ht="14.25">
      <c r="A436" s="54" t="s">
        <v>570</v>
      </c>
      <c r="B436" s="52">
        <v>344</v>
      </c>
      <c r="C436" s="52">
        <v>374</v>
      </c>
      <c r="D436" s="53">
        <f t="shared" si="6"/>
        <v>1.0872093023255813</v>
      </c>
    </row>
    <row r="437" spans="1:4" ht="14.25">
      <c r="A437" s="51" t="s">
        <v>571</v>
      </c>
      <c r="B437" s="52">
        <f>SUM(B438:B439)</f>
        <v>74</v>
      </c>
      <c r="C437" s="52">
        <f>SUM(C438:C439)</f>
        <v>67</v>
      </c>
      <c r="D437" s="53">
        <f t="shared" si="6"/>
        <v>0.9054054054054054</v>
      </c>
    </row>
    <row r="438" spans="1:4" ht="14.25">
      <c r="A438" s="54" t="s">
        <v>218</v>
      </c>
      <c r="B438" s="52">
        <v>34</v>
      </c>
      <c r="C438" s="52">
        <v>37</v>
      </c>
      <c r="D438" s="53">
        <f t="shared" si="6"/>
        <v>1.088235294117647</v>
      </c>
    </row>
    <row r="439" spans="1:4" ht="14.25">
      <c r="A439" s="54" t="s">
        <v>572</v>
      </c>
      <c r="B439" s="52">
        <v>40</v>
      </c>
      <c r="C439" s="52">
        <v>30</v>
      </c>
      <c r="D439" s="53">
        <f t="shared" si="6"/>
        <v>0.75</v>
      </c>
    </row>
    <row r="440" spans="1:4" ht="14.25">
      <c r="A440" s="51" t="s">
        <v>573</v>
      </c>
      <c r="B440" s="52">
        <f>SUM(B441:B441)</f>
        <v>168</v>
      </c>
      <c r="C440" s="52">
        <f>SUM(C441:C441)</f>
        <v>186</v>
      </c>
      <c r="D440" s="53">
        <f t="shared" si="6"/>
        <v>1.1071428571428572</v>
      </c>
    </row>
    <row r="441" spans="1:4" ht="14.25">
      <c r="A441" s="54" t="s">
        <v>574</v>
      </c>
      <c r="B441" s="52">
        <v>168</v>
      </c>
      <c r="C441" s="52">
        <v>186</v>
      </c>
      <c r="D441" s="53">
        <f t="shared" si="6"/>
        <v>1.1071428571428572</v>
      </c>
    </row>
    <row r="442" spans="1:4" ht="14.25">
      <c r="A442" s="51" t="s">
        <v>575</v>
      </c>
      <c r="B442" s="52">
        <f>SUM(B443,B448,B453,)</f>
        <v>1526</v>
      </c>
      <c r="C442" s="52">
        <f>SUM(C443,C448,C453,)</f>
        <v>1574</v>
      </c>
      <c r="D442" s="53">
        <f t="shared" si="6"/>
        <v>1.0314547837483616</v>
      </c>
    </row>
    <row r="443" spans="1:4" ht="14.25">
      <c r="A443" s="51" t="s">
        <v>576</v>
      </c>
      <c r="B443" s="52">
        <f>SUM(B444:B447)</f>
        <v>1390</v>
      </c>
      <c r="C443" s="52">
        <f>SUM(C444:C447)</f>
        <v>1425</v>
      </c>
      <c r="D443" s="53">
        <f t="shared" si="6"/>
        <v>1.025179856115108</v>
      </c>
    </row>
    <row r="444" spans="1:4" ht="14.25">
      <c r="A444" s="54" t="s">
        <v>218</v>
      </c>
      <c r="B444" s="52">
        <v>398</v>
      </c>
      <c r="C444" s="52">
        <v>438</v>
      </c>
      <c r="D444" s="53">
        <f t="shared" si="6"/>
        <v>1.100502512562814</v>
      </c>
    </row>
    <row r="445" spans="1:4" ht="14.25">
      <c r="A445" s="54" t="s">
        <v>219</v>
      </c>
      <c r="B445" s="52">
        <v>155</v>
      </c>
      <c r="C445" s="52">
        <v>145</v>
      </c>
      <c r="D445" s="53">
        <f t="shared" si="6"/>
        <v>0.9354838709677419</v>
      </c>
    </row>
    <row r="446" spans="1:4" ht="14.25">
      <c r="A446" s="54" t="s">
        <v>577</v>
      </c>
      <c r="B446" s="52">
        <v>794</v>
      </c>
      <c r="C446" s="52">
        <v>818</v>
      </c>
      <c r="D446" s="53">
        <f t="shared" si="6"/>
        <v>1.0302267002518892</v>
      </c>
    </row>
    <row r="447" spans="1:4" ht="14.25">
      <c r="A447" s="54" t="s">
        <v>578</v>
      </c>
      <c r="B447" s="52">
        <v>43</v>
      </c>
      <c r="C447" s="52">
        <v>24</v>
      </c>
      <c r="D447" s="53">
        <f t="shared" si="6"/>
        <v>0.5581395348837209</v>
      </c>
    </row>
    <row r="448" spans="1:4" ht="14.25">
      <c r="A448" s="51" t="s">
        <v>579</v>
      </c>
      <c r="B448" s="52">
        <f>SUM(B449:B452)</f>
        <v>70</v>
      </c>
      <c r="C448" s="52">
        <f>SUM(C449:C452)</f>
        <v>80</v>
      </c>
      <c r="D448" s="53">
        <f t="shared" si="6"/>
        <v>1.1428571428571428</v>
      </c>
    </row>
    <row r="449" spans="1:4" ht="14.25">
      <c r="A449" s="54" t="s">
        <v>218</v>
      </c>
      <c r="B449" s="52">
        <v>50</v>
      </c>
      <c r="C449" s="52">
        <v>59</v>
      </c>
      <c r="D449" s="53">
        <f t="shared" si="6"/>
        <v>1.18</v>
      </c>
    </row>
    <row r="450" spans="1:4" ht="14.25">
      <c r="A450" s="54" t="s">
        <v>219</v>
      </c>
      <c r="B450" s="52">
        <v>14</v>
      </c>
      <c r="C450" s="52">
        <v>12</v>
      </c>
      <c r="D450" s="53">
        <f t="shared" si="6"/>
        <v>0.8571428571428571</v>
      </c>
    </row>
    <row r="451" spans="1:4" ht="14.25">
      <c r="A451" s="54" t="s">
        <v>580</v>
      </c>
      <c r="B451" s="52">
        <v>1</v>
      </c>
      <c r="C451" s="52">
        <v>4</v>
      </c>
      <c r="D451" s="53">
        <f t="shared" si="6"/>
        <v>4</v>
      </c>
    </row>
    <row r="452" spans="1:4" ht="14.25">
      <c r="A452" s="54" t="s">
        <v>581</v>
      </c>
      <c r="B452" s="52">
        <v>5</v>
      </c>
      <c r="C452" s="52">
        <v>5</v>
      </c>
      <c r="D452" s="53">
        <f t="shared" si="6"/>
        <v>1</v>
      </c>
    </row>
    <row r="453" spans="1:4" ht="14.25">
      <c r="A453" s="51" t="s">
        <v>582</v>
      </c>
      <c r="B453" s="52">
        <f>SUM(B454:B456)</f>
        <v>66</v>
      </c>
      <c r="C453" s="52">
        <f>SUM(C454:C456)</f>
        <v>69</v>
      </c>
      <c r="D453" s="53">
        <f aca="true" t="shared" si="7" ref="D453:D490">C453/B453</f>
        <v>1.0454545454545454</v>
      </c>
    </row>
    <row r="454" spans="1:4" ht="14.25">
      <c r="A454" s="54" t="s">
        <v>218</v>
      </c>
      <c r="B454" s="52">
        <v>47</v>
      </c>
      <c r="C454" s="52">
        <v>50</v>
      </c>
      <c r="D454" s="53">
        <f t="shared" si="7"/>
        <v>1.0638297872340425</v>
      </c>
    </row>
    <row r="455" spans="1:4" ht="14.25">
      <c r="A455" s="54" t="s">
        <v>583</v>
      </c>
      <c r="B455" s="52">
        <v>9</v>
      </c>
      <c r="C455" s="52">
        <v>9</v>
      </c>
      <c r="D455" s="53">
        <f t="shared" si="7"/>
        <v>1</v>
      </c>
    </row>
    <row r="456" spans="1:4" ht="14.25">
      <c r="A456" s="54" t="s">
        <v>584</v>
      </c>
      <c r="B456" s="52">
        <v>10</v>
      </c>
      <c r="C456" s="52">
        <v>10</v>
      </c>
      <c r="D456" s="53">
        <f t="shared" si="7"/>
        <v>1</v>
      </c>
    </row>
    <row r="457" spans="1:4" ht="14.25">
      <c r="A457" s="51" t="s">
        <v>585</v>
      </c>
      <c r="B457" s="52">
        <f>SUM(B458,B463,)</f>
        <v>12109</v>
      </c>
      <c r="C457" s="52">
        <f>SUM(C458,C463,)</f>
        <v>13452</v>
      </c>
      <c r="D457" s="53">
        <f t="shared" si="7"/>
        <v>1.1109092410603683</v>
      </c>
    </row>
    <row r="458" spans="1:4" ht="14.25">
      <c r="A458" s="51" t="s">
        <v>586</v>
      </c>
      <c r="B458" s="52">
        <f>SUM(B459:B462)</f>
        <v>9089</v>
      </c>
      <c r="C458" s="52">
        <f>SUM(C459:C462)</f>
        <v>9352</v>
      </c>
      <c r="D458" s="53">
        <f t="shared" si="7"/>
        <v>1.0289360765760809</v>
      </c>
    </row>
    <row r="459" spans="1:4" ht="14.25">
      <c r="A459" s="54" t="s">
        <v>587</v>
      </c>
      <c r="B459" s="52">
        <v>3708</v>
      </c>
      <c r="C459" s="52">
        <v>3919</v>
      </c>
      <c r="D459" s="53">
        <f t="shared" si="7"/>
        <v>1.056903991370011</v>
      </c>
    </row>
    <row r="460" spans="1:4" ht="14.25">
      <c r="A460" s="54" t="s">
        <v>588</v>
      </c>
      <c r="B460" s="52">
        <v>1976</v>
      </c>
      <c r="C460" s="52">
        <v>2135</v>
      </c>
      <c r="D460" s="53">
        <f t="shared" si="7"/>
        <v>1.0804655870445343</v>
      </c>
    </row>
    <row r="461" spans="1:4" ht="14.25">
      <c r="A461" s="54" t="s">
        <v>129</v>
      </c>
      <c r="B461" s="52">
        <v>315</v>
      </c>
      <c r="C461" s="52">
        <v>315</v>
      </c>
      <c r="D461" s="53">
        <f t="shared" si="7"/>
        <v>1</v>
      </c>
    </row>
    <row r="462" spans="1:4" ht="14.25">
      <c r="A462" s="54" t="s">
        <v>589</v>
      </c>
      <c r="B462" s="52">
        <v>3090</v>
      </c>
      <c r="C462" s="52">
        <v>2983</v>
      </c>
      <c r="D462" s="53">
        <f t="shared" si="7"/>
        <v>0.9653721682847897</v>
      </c>
    </row>
    <row r="463" spans="1:4" ht="14.25">
      <c r="A463" s="51" t="s">
        <v>590</v>
      </c>
      <c r="B463" s="52">
        <f>SUM(B464:B464)</f>
        <v>3020</v>
      </c>
      <c r="C463" s="52">
        <f>SUM(C464:C464)</f>
        <v>4100</v>
      </c>
      <c r="D463" s="53">
        <f t="shared" si="7"/>
        <v>1.3576158940397351</v>
      </c>
    </row>
    <row r="464" spans="1:4" ht="14.25">
      <c r="A464" s="54" t="s">
        <v>591</v>
      </c>
      <c r="B464" s="52">
        <v>3020</v>
      </c>
      <c r="C464" s="52">
        <v>4100</v>
      </c>
      <c r="D464" s="53">
        <f t="shared" si="7"/>
        <v>1.3576158940397351</v>
      </c>
    </row>
    <row r="465" spans="1:4" ht="14.25">
      <c r="A465" s="51" t="s">
        <v>592</v>
      </c>
      <c r="B465" s="52">
        <f>SUM(B466,B471,)</f>
        <v>327</v>
      </c>
      <c r="C465" s="52">
        <f>SUM(C466,C471,)</f>
        <v>321</v>
      </c>
      <c r="D465" s="53">
        <f t="shared" si="7"/>
        <v>0.981651376146789</v>
      </c>
    </row>
    <row r="466" spans="1:4" ht="14.25">
      <c r="A466" s="51" t="s">
        <v>593</v>
      </c>
      <c r="B466" s="52">
        <f>SUM(B467:B470)</f>
        <v>242</v>
      </c>
      <c r="C466" s="52">
        <f>SUM(C467:C470)</f>
        <v>251</v>
      </c>
      <c r="D466" s="53">
        <f t="shared" si="7"/>
        <v>1.037190082644628</v>
      </c>
    </row>
    <row r="467" spans="1:4" ht="14.25">
      <c r="A467" s="54" t="s">
        <v>218</v>
      </c>
      <c r="B467" s="52">
        <v>72</v>
      </c>
      <c r="C467" s="52">
        <v>85</v>
      </c>
      <c r="D467" s="53">
        <f t="shared" si="7"/>
        <v>1.1805555555555556</v>
      </c>
    </row>
    <row r="468" spans="1:4" ht="14.25">
      <c r="A468" s="54" t="s">
        <v>219</v>
      </c>
      <c r="B468" s="52">
        <v>124</v>
      </c>
      <c r="C468" s="52">
        <v>118</v>
      </c>
      <c r="D468" s="53">
        <f t="shared" si="7"/>
        <v>0.9516129032258065</v>
      </c>
    </row>
    <row r="469" spans="1:4" ht="14.25">
      <c r="A469" s="54" t="s">
        <v>594</v>
      </c>
      <c r="B469" s="52">
        <v>1</v>
      </c>
      <c r="C469" s="52">
        <v>2</v>
      </c>
      <c r="D469" s="53">
        <f t="shared" si="7"/>
        <v>2</v>
      </c>
    </row>
    <row r="470" spans="1:4" ht="14.25">
      <c r="A470" s="54" t="s">
        <v>595</v>
      </c>
      <c r="B470" s="52">
        <v>45</v>
      </c>
      <c r="C470" s="52">
        <v>46</v>
      </c>
      <c r="D470" s="53">
        <f t="shared" si="7"/>
        <v>1.0222222222222221</v>
      </c>
    </row>
    <row r="471" spans="1:4" ht="14.25">
      <c r="A471" s="51" t="s">
        <v>596</v>
      </c>
      <c r="B471" s="52">
        <f>SUM(B472:B473)</f>
        <v>85</v>
      </c>
      <c r="C471" s="52">
        <f>SUM(C472:C473)</f>
        <v>70</v>
      </c>
      <c r="D471" s="53">
        <f t="shared" si="7"/>
        <v>0.8235294117647058</v>
      </c>
    </row>
    <row r="472" spans="1:4" ht="14.25">
      <c r="A472" s="54" t="s">
        <v>597</v>
      </c>
      <c r="B472" s="52">
        <v>70</v>
      </c>
      <c r="C472" s="52">
        <v>70</v>
      </c>
      <c r="D472" s="53">
        <f t="shared" si="7"/>
        <v>1</v>
      </c>
    </row>
    <row r="473" spans="1:4" ht="14.25">
      <c r="A473" s="54" t="s">
        <v>598</v>
      </c>
      <c r="B473" s="52">
        <v>15</v>
      </c>
      <c r="C473" s="52">
        <v>0</v>
      </c>
      <c r="D473" s="53">
        <f t="shared" si="7"/>
        <v>0</v>
      </c>
    </row>
    <row r="474" spans="1:4" ht="14.25">
      <c r="A474" s="51" t="s">
        <v>599</v>
      </c>
      <c r="B474" s="52"/>
      <c r="C474" s="52"/>
      <c r="D474" s="53"/>
    </row>
    <row r="475" spans="1:4" ht="14.25">
      <c r="A475" s="51" t="s">
        <v>600</v>
      </c>
      <c r="B475" s="52">
        <f>B476</f>
        <v>2015</v>
      </c>
      <c r="C475" s="52">
        <f>C476</f>
        <v>1775</v>
      </c>
      <c r="D475" s="53">
        <f t="shared" si="7"/>
        <v>0.8808933002481389</v>
      </c>
    </row>
    <row r="476" spans="1:4" ht="14.25">
      <c r="A476" s="60" t="s">
        <v>601</v>
      </c>
      <c r="B476" s="52">
        <f>B477</f>
        <v>2015</v>
      </c>
      <c r="C476" s="52">
        <f>C477</f>
        <v>1775</v>
      </c>
      <c r="D476" s="53">
        <f t="shared" si="7"/>
        <v>0.8808933002481389</v>
      </c>
    </row>
    <row r="477" spans="1:4" ht="14.25">
      <c r="A477" s="61" t="s">
        <v>602</v>
      </c>
      <c r="B477" s="52">
        <v>2015</v>
      </c>
      <c r="C477" s="52">
        <v>1775</v>
      </c>
      <c r="D477" s="53">
        <f t="shared" si="7"/>
        <v>0.8808933002481389</v>
      </c>
    </row>
    <row r="478" spans="1:4" ht="14.25">
      <c r="A478" s="62" t="s">
        <v>36</v>
      </c>
      <c r="B478" s="52">
        <f>SUM(,B479)</f>
        <v>632</v>
      </c>
      <c r="C478" s="52">
        <f>SUM(,C479)</f>
        <v>1829</v>
      </c>
      <c r="D478" s="53">
        <f t="shared" si="7"/>
        <v>2.893987341772152</v>
      </c>
    </row>
    <row r="479" spans="1:4" ht="14.25">
      <c r="A479" s="62" t="s">
        <v>603</v>
      </c>
      <c r="B479" s="52">
        <f>B480</f>
        <v>632</v>
      </c>
      <c r="C479" s="52">
        <f>C480</f>
        <v>1829</v>
      </c>
      <c r="D479" s="53">
        <f t="shared" si="7"/>
        <v>2.893987341772152</v>
      </c>
    </row>
    <row r="480" spans="1:4" ht="14.25">
      <c r="A480" s="62" t="s">
        <v>604</v>
      </c>
      <c r="B480" s="52">
        <f>SUM(B481:B481)</f>
        <v>632</v>
      </c>
      <c r="C480" s="52">
        <f>SUM(C481:C481)</f>
        <v>1829</v>
      </c>
      <c r="D480" s="53">
        <f t="shared" si="7"/>
        <v>2.893987341772152</v>
      </c>
    </row>
    <row r="481" spans="1:4" ht="14.25">
      <c r="A481" s="55" t="s">
        <v>605</v>
      </c>
      <c r="B481" s="52">
        <v>632</v>
      </c>
      <c r="C481" s="52">
        <v>1829</v>
      </c>
      <c r="D481" s="53">
        <f t="shared" si="7"/>
        <v>2.893987341772152</v>
      </c>
    </row>
    <row r="482" spans="1:4" ht="14.25">
      <c r="A482" s="62" t="s">
        <v>606</v>
      </c>
      <c r="B482" s="52">
        <f>SUM(B483)</f>
        <v>40</v>
      </c>
      <c r="C482" s="52">
        <f>SUM(C483)</f>
        <v>35</v>
      </c>
      <c r="D482" s="53">
        <f t="shared" si="7"/>
        <v>0.875</v>
      </c>
    </row>
    <row r="483" spans="1:4" ht="14.25">
      <c r="A483" s="62" t="s">
        <v>607</v>
      </c>
      <c r="B483" s="52">
        <f>B484</f>
        <v>40</v>
      </c>
      <c r="C483" s="52">
        <f>C484</f>
        <v>35</v>
      </c>
      <c r="D483" s="53">
        <f t="shared" si="7"/>
        <v>0.875</v>
      </c>
    </row>
    <row r="484" spans="1:4" ht="14.25">
      <c r="A484" s="55" t="s">
        <v>608</v>
      </c>
      <c r="B484" s="52">
        <v>40</v>
      </c>
      <c r="C484" s="52">
        <v>35</v>
      </c>
      <c r="D484" s="53">
        <f t="shared" si="7"/>
        <v>0.875</v>
      </c>
    </row>
    <row r="485" spans="1:4" ht="14.25">
      <c r="A485" s="63" t="s">
        <v>609</v>
      </c>
      <c r="B485" s="64">
        <f>SUM(B4,B99,B106,B150,B174,B189,B208,B269,B302,B323,B339,B403,B418,B430,B442,B457,B465,B475,B478,B482)</f>
        <v>178183</v>
      </c>
      <c r="C485" s="64">
        <f>SUM(C4,C99,C106,C150,C174,C189,C208,C269,C302,C323,C339,C403,C418,C430,C442,C457,C465,C474,C475,C478,C482)</f>
        <v>187100</v>
      </c>
      <c r="D485" s="53">
        <f t="shared" si="7"/>
        <v>1.050044055830242</v>
      </c>
    </row>
    <row r="486" spans="1:4" ht="14.25">
      <c r="A486" s="65" t="s">
        <v>610</v>
      </c>
      <c r="B486" s="66">
        <f>SUM(B487:B489)</f>
        <v>38864</v>
      </c>
      <c r="C486" s="66">
        <f>SUM(C487:C489)</f>
        <v>32300</v>
      </c>
      <c r="D486" s="53">
        <f t="shared" si="7"/>
        <v>0.8311033347056401</v>
      </c>
    </row>
    <row r="487" spans="1:4" ht="14.25">
      <c r="A487" s="67" t="s">
        <v>611</v>
      </c>
      <c r="B487" s="66">
        <v>1184</v>
      </c>
      <c r="C487" s="66">
        <v>2300</v>
      </c>
      <c r="D487" s="53">
        <f t="shared" si="7"/>
        <v>1.9425675675675675</v>
      </c>
    </row>
    <row r="488" spans="1:4" ht="14.25">
      <c r="A488" s="67" t="s">
        <v>612</v>
      </c>
      <c r="B488" s="66"/>
      <c r="C488" s="66"/>
      <c r="D488" s="53"/>
    </row>
    <row r="489" spans="1:4" ht="14.25">
      <c r="A489" s="67" t="s">
        <v>613</v>
      </c>
      <c r="B489" s="66">
        <v>37680</v>
      </c>
      <c r="C489" s="66">
        <v>30000</v>
      </c>
      <c r="D489" s="53">
        <f t="shared" si="7"/>
        <v>0.7961783439490446</v>
      </c>
    </row>
    <row r="490" spans="1:4" ht="14.25">
      <c r="A490" s="65" t="s">
        <v>614</v>
      </c>
      <c r="B490" s="66"/>
      <c r="C490" s="66"/>
      <c r="D490" s="53" t="e">
        <f t="shared" si="7"/>
        <v>#DIV/0!</v>
      </c>
    </row>
    <row r="491" spans="1:4" ht="14.25">
      <c r="A491" s="65" t="s">
        <v>615</v>
      </c>
      <c r="B491" s="66"/>
      <c r="C491" s="66"/>
      <c r="D491" s="53"/>
    </row>
    <row r="492" spans="1:4" ht="14.25">
      <c r="A492" s="65" t="s">
        <v>616</v>
      </c>
      <c r="B492" s="66">
        <v>742</v>
      </c>
      <c r="C492" s="66"/>
      <c r="D492" s="53"/>
    </row>
    <row r="493" spans="1:4" ht="15">
      <c r="A493" s="68" t="s">
        <v>617</v>
      </c>
      <c r="B493" s="69">
        <f>SUM(B485,B486,B490:B492)</f>
        <v>217789</v>
      </c>
      <c r="C493" s="69">
        <f>SUM(C485,C486,C490:C492)</f>
        <v>219400</v>
      </c>
      <c r="D493" s="53">
        <f>C493/B493</f>
        <v>1.007397067804159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3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52.7109375" style="30" customWidth="1"/>
    <col min="2" max="3" width="17.7109375" style="30" customWidth="1"/>
    <col min="4" max="4" width="16.00390625" style="30" customWidth="1"/>
    <col min="5" max="16384" width="8.7109375" style="3" customWidth="1"/>
  </cols>
  <sheetData>
    <row r="1" spans="1:4" s="16" customFormat="1" ht="30" customHeight="1">
      <c r="A1" s="138" t="s">
        <v>618</v>
      </c>
      <c r="B1" s="138"/>
      <c r="C1" s="138"/>
      <c r="D1" s="30"/>
    </row>
    <row r="2" spans="1:4" ht="14.25">
      <c r="A2" s="48"/>
      <c r="D2" s="30" t="s">
        <v>8</v>
      </c>
    </row>
    <row r="3" spans="1:4" s="24" customFormat="1" ht="28.5">
      <c r="A3" s="49"/>
      <c r="B3" s="50" t="s">
        <v>37</v>
      </c>
      <c r="C3" s="50" t="s">
        <v>5</v>
      </c>
      <c r="D3" s="50" t="s">
        <v>184</v>
      </c>
    </row>
    <row r="4" spans="1:4" s="13" customFormat="1" ht="15">
      <c r="A4" s="51" t="s">
        <v>216</v>
      </c>
      <c r="B4" s="52">
        <f>SUM(B5,B13,B18,B23,B26,B30,B35,B37,,B40,B45,B49,B52,B56,B61,B66,B68,B71,B75,B78,B82,B86,B90,B93,B97)</f>
        <v>13550</v>
      </c>
      <c r="C4" s="52">
        <f>SUM(C5,C13,C18,C23,C26,C30,C35,C37,,C40,C45,C49,C52,C56,C61,C66,C68,C71,C75,C78,C82,C86,C90,C93,C97)</f>
        <v>13936</v>
      </c>
      <c r="D4" s="53">
        <f>C4/B4</f>
        <v>1.0284870848708487</v>
      </c>
    </row>
    <row r="5" spans="1:4" s="13" customFormat="1" ht="15">
      <c r="A5" s="51" t="s">
        <v>217</v>
      </c>
      <c r="B5" s="52">
        <f>SUM(B6:B12)</f>
        <v>904</v>
      </c>
      <c r="C5" s="52">
        <f>SUM(C6:C12)</f>
        <v>915</v>
      </c>
      <c r="D5" s="53">
        <f aca="true" t="shared" si="0" ref="D5:D68">C5/B5</f>
        <v>1.0121681415929205</v>
      </c>
    </row>
    <row r="6" spans="1:4" s="13" customFormat="1" ht="15">
      <c r="A6" s="54" t="s">
        <v>218</v>
      </c>
      <c r="B6" s="52">
        <v>483</v>
      </c>
      <c r="C6" s="52">
        <v>497</v>
      </c>
      <c r="D6" s="53">
        <f t="shared" si="0"/>
        <v>1.0289855072463767</v>
      </c>
    </row>
    <row r="7" spans="1:4" s="13" customFormat="1" ht="15">
      <c r="A7" s="54" t="s">
        <v>219</v>
      </c>
      <c r="B7" s="52">
        <v>158</v>
      </c>
      <c r="C7" s="52">
        <v>143</v>
      </c>
      <c r="D7" s="53">
        <f t="shared" si="0"/>
        <v>0.9050632911392406</v>
      </c>
    </row>
    <row r="8" spans="1:4" s="13" customFormat="1" ht="15">
      <c r="A8" s="54" t="s">
        <v>220</v>
      </c>
      <c r="B8" s="52">
        <v>97</v>
      </c>
      <c r="C8" s="52">
        <v>99</v>
      </c>
      <c r="D8" s="53">
        <f t="shared" si="0"/>
        <v>1.0206185567010309</v>
      </c>
    </row>
    <row r="9" spans="1:4" s="13" customFormat="1" ht="15">
      <c r="A9" s="54" t="s">
        <v>180</v>
      </c>
      <c r="B9" s="52">
        <v>1</v>
      </c>
      <c r="C9" s="52">
        <v>1</v>
      </c>
      <c r="D9" s="53">
        <f t="shared" si="0"/>
        <v>1</v>
      </c>
    </row>
    <row r="10" spans="1:4" s="13" customFormat="1" ht="15">
      <c r="A10" s="54" t="s">
        <v>222</v>
      </c>
      <c r="B10" s="52">
        <v>32</v>
      </c>
      <c r="C10" s="52">
        <v>30</v>
      </c>
      <c r="D10" s="53">
        <f t="shared" si="0"/>
        <v>0.9375</v>
      </c>
    </row>
    <row r="11" spans="1:4" s="13" customFormat="1" ht="15">
      <c r="A11" s="54" t="s">
        <v>223</v>
      </c>
      <c r="B11" s="52">
        <v>24</v>
      </c>
      <c r="C11" s="52">
        <v>30</v>
      </c>
      <c r="D11" s="53">
        <f t="shared" si="0"/>
        <v>1.25</v>
      </c>
    </row>
    <row r="12" spans="1:4" s="13" customFormat="1" ht="15">
      <c r="A12" s="54" t="s">
        <v>224</v>
      </c>
      <c r="B12" s="52">
        <v>109</v>
      </c>
      <c r="C12" s="52">
        <v>115</v>
      </c>
      <c r="D12" s="53">
        <f t="shared" si="0"/>
        <v>1.055045871559633</v>
      </c>
    </row>
    <row r="13" spans="1:4" s="13" customFormat="1" ht="15">
      <c r="A13" s="51" t="s">
        <v>225</v>
      </c>
      <c r="B13" s="52">
        <f>SUM(B14:B17)</f>
        <v>424</v>
      </c>
      <c r="C13" s="52">
        <f>SUM(C14:C17)</f>
        <v>431</v>
      </c>
      <c r="D13" s="53">
        <f t="shared" si="0"/>
        <v>1.0165094339622642</v>
      </c>
    </row>
    <row r="14" spans="1:4" s="13" customFormat="1" ht="15">
      <c r="A14" s="54" t="s">
        <v>218</v>
      </c>
      <c r="B14" s="52">
        <v>325</v>
      </c>
      <c r="C14" s="52">
        <v>335</v>
      </c>
      <c r="D14" s="53">
        <f t="shared" si="0"/>
        <v>1.0307692307692307</v>
      </c>
    </row>
    <row r="15" spans="1:4" s="13" customFormat="1" ht="15">
      <c r="A15" s="54" t="s">
        <v>219</v>
      </c>
      <c r="B15" s="52">
        <v>44</v>
      </c>
      <c r="C15" s="52">
        <v>40</v>
      </c>
      <c r="D15" s="53">
        <f t="shared" si="0"/>
        <v>0.9090909090909091</v>
      </c>
    </row>
    <row r="16" spans="1:4" s="13" customFormat="1" ht="15">
      <c r="A16" s="54" t="s">
        <v>226</v>
      </c>
      <c r="B16" s="52">
        <v>45</v>
      </c>
      <c r="C16" s="52">
        <v>46</v>
      </c>
      <c r="D16" s="53">
        <f t="shared" si="0"/>
        <v>1.0222222222222221</v>
      </c>
    </row>
    <row r="17" spans="1:4" s="13" customFormat="1" ht="15">
      <c r="A17" s="54" t="s">
        <v>227</v>
      </c>
      <c r="B17" s="52">
        <v>10</v>
      </c>
      <c r="C17" s="52">
        <v>10</v>
      </c>
      <c r="D17" s="53">
        <f t="shared" si="0"/>
        <v>1</v>
      </c>
    </row>
    <row r="18" spans="1:4" s="13" customFormat="1" ht="15">
      <c r="A18" s="51" t="s">
        <v>228</v>
      </c>
      <c r="B18" s="52">
        <f>SUM(B19:B22)</f>
        <v>5945</v>
      </c>
      <c r="C18" s="52">
        <f>SUM(C19:C22)</f>
        <v>6284</v>
      </c>
      <c r="D18" s="53">
        <f t="shared" si="0"/>
        <v>1.057022708158116</v>
      </c>
    </row>
    <row r="19" spans="1:4" s="13" customFormat="1" ht="15">
      <c r="A19" s="54" t="s">
        <v>218</v>
      </c>
      <c r="B19" s="52">
        <v>2716</v>
      </c>
      <c r="C19" s="52">
        <v>3013</v>
      </c>
      <c r="D19" s="53">
        <f t="shared" si="0"/>
        <v>1.1093519882179677</v>
      </c>
    </row>
    <row r="20" spans="1:4" s="13" customFormat="1" ht="15">
      <c r="A20" s="54" t="s">
        <v>219</v>
      </c>
      <c r="B20" s="52">
        <v>1909</v>
      </c>
      <c r="C20" s="52">
        <v>1898</v>
      </c>
      <c r="D20" s="53">
        <f t="shared" si="0"/>
        <v>0.9942378208486118</v>
      </c>
    </row>
    <row r="21" spans="1:4" s="13" customFormat="1" ht="15">
      <c r="A21" s="54" t="s">
        <v>229</v>
      </c>
      <c r="B21" s="52">
        <v>9</v>
      </c>
      <c r="C21" s="52">
        <v>11</v>
      </c>
      <c r="D21" s="53">
        <f t="shared" si="0"/>
        <v>1.2222222222222223</v>
      </c>
    </row>
    <row r="22" spans="1:4" s="13" customFormat="1" ht="15">
      <c r="A22" s="54" t="s">
        <v>230</v>
      </c>
      <c r="B22" s="52">
        <v>1311</v>
      </c>
      <c r="C22" s="52">
        <v>1362</v>
      </c>
      <c r="D22" s="53">
        <f>C22/B22</f>
        <v>1.0389016018306636</v>
      </c>
    </row>
    <row r="23" spans="1:4" s="13" customFormat="1" ht="15">
      <c r="A23" s="51" t="s">
        <v>231</v>
      </c>
      <c r="B23" s="52">
        <f>SUM(B24:B25)</f>
        <v>184</v>
      </c>
      <c r="C23" s="52">
        <f>SUM(C24:C25)</f>
        <v>192</v>
      </c>
      <c r="D23" s="53">
        <f t="shared" si="0"/>
        <v>1.0434782608695652</v>
      </c>
    </row>
    <row r="24" spans="1:4" s="13" customFormat="1" ht="15">
      <c r="A24" s="54" t="s">
        <v>218</v>
      </c>
      <c r="B24" s="52">
        <v>172</v>
      </c>
      <c r="C24" s="52">
        <v>177</v>
      </c>
      <c r="D24" s="53">
        <f t="shared" si="0"/>
        <v>1.0290697674418605</v>
      </c>
    </row>
    <row r="25" spans="1:4" s="13" customFormat="1" ht="15">
      <c r="A25" s="54" t="s">
        <v>219</v>
      </c>
      <c r="B25" s="52">
        <v>12</v>
      </c>
      <c r="C25" s="52">
        <v>15</v>
      </c>
      <c r="D25" s="53">
        <f t="shared" si="0"/>
        <v>1.25</v>
      </c>
    </row>
    <row r="26" spans="1:4" s="13" customFormat="1" ht="15">
      <c r="A26" s="51" t="s">
        <v>232</v>
      </c>
      <c r="B26" s="52">
        <f>SUM(B27:B29)</f>
        <v>197</v>
      </c>
      <c r="C26" s="52">
        <f>SUM(C27:C29)</f>
        <v>204</v>
      </c>
      <c r="D26" s="53">
        <f t="shared" si="0"/>
        <v>1.0355329949238579</v>
      </c>
    </row>
    <row r="27" spans="1:4" s="13" customFormat="1" ht="15">
      <c r="A27" s="54" t="s">
        <v>218</v>
      </c>
      <c r="B27" s="52">
        <v>102</v>
      </c>
      <c r="C27" s="52">
        <v>105</v>
      </c>
      <c r="D27" s="53">
        <f t="shared" si="0"/>
        <v>1.0294117647058822</v>
      </c>
    </row>
    <row r="28" spans="1:4" s="13" customFormat="1" ht="15">
      <c r="A28" s="54" t="s">
        <v>219</v>
      </c>
      <c r="B28" s="52">
        <v>32</v>
      </c>
      <c r="C28" s="52">
        <v>29</v>
      </c>
      <c r="D28" s="53">
        <f t="shared" si="0"/>
        <v>0.90625</v>
      </c>
    </row>
    <row r="29" spans="1:4" s="13" customFormat="1" ht="15">
      <c r="A29" s="54" t="s">
        <v>233</v>
      </c>
      <c r="B29" s="52">
        <v>63</v>
      </c>
      <c r="C29" s="52">
        <v>70</v>
      </c>
      <c r="D29" s="53">
        <f t="shared" si="0"/>
        <v>1.1111111111111112</v>
      </c>
    </row>
    <row r="30" spans="1:4" s="13" customFormat="1" ht="15">
      <c r="A30" s="51" t="s">
        <v>234</v>
      </c>
      <c r="B30" s="52">
        <f>SUM(B31:B34)</f>
        <v>928</v>
      </c>
      <c r="C30" s="52">
        <f>SUM(C31:C34)</f>
        <v>962</v>
      </c>
      <c r="D30" s="53">
        <f t="shared" si="0"/>
        <v>1.0366379310344827</v>
      </c>
    </row>
    <row r="31" spans="1:4" s="13" customFormat="1" ht="15">
      <c r="A31" s="54" t="s">
        <v>218</v>
      </c>
      <c r="B31" s="52">
        <v>643</v>
      </c>
      <c r="C31" s="52">
        <v>674</v>
      </c>
      <c r="D31" s="53">
        <f t="shared" si="0"/>
        <v>1.0482115085536547</v>
      </c>
    </row>
    <row r="32" spans="1:4" s="13" customFormat="1" ht="15">
      <c r="A32" s="54" t="s">
        <v>219</v>
      </c>
      <c r="B32" s="52">
        <v>172</v>
      </c>
      <c r="C32" s="52">
        <v>165</v>
      </c>
      <c r="D32" s="53">
        <f t="shared" si="0"/>
        <v>0.9593023255813954</v>
      </c>
    </row>
    <row r="33" spans="1:4" s="13" customFormat="1" ht="15">
      <c r="A33" s="54" t="s">
        <v>235</v>
      </c>
      <c r="B33" s="52">
        <v>28</v>
      </c>
      <c r="C33" s="52">
        <v>44</v>
      </c>
      <c r="D33" s="53">
        <f t="shared" si="0"/>
        <v>1.5714285714285714</v>
      </c>
    </row>
    <row r="34" spans="1:4" s="13" customFormat="1" ht="15">
      <c r="A34" s="54" t="s">
        <v>236</v>
      </c>
      <c r="B34" s="52">
        <v>85</v>
      </c>
      <c r="C34" s="52">
        <v>79</v>
      </c>
      <c r="D34" s="53">
        <f t="shared" si="0"/>
        <v>0.9294117647058824</v>
      </c>
    </row>
    <row r="35" spans="1:4" s="13" customFormat="1" ht="15">
      <c r="A35" s="51" t="s">
        <v>237</v>
      </c>
      <c r="B35" s="52">
        <f>SUM(B36:B36)</f>
        <v>160</v>
      </c>
      <c r="C35" s="52">
        <f>SUM(C36:C36)</f>
        <v>180</v>
      </c>
      <c r="D35" s="53">
        <f t="shared" si="0"/>
        <v>1.125</v>
      </c>
    </row>
    <row r="36" spans="1:4" s="13" customFormat="1" ht="15">
      <c r="A36" s="54" t="s">
        <v>238</v>
      </c>
      <c r="B36" s="52">
        <v>160</v>
      </c>
      <c r="C36" s="52">
        <v>180</v>
      </c>
      <c r="D36" s="53">
        <f t="shared" si="0"/>
        <v>1.125</v>
      </c>
    </row>
    <row r="37" spans="1:4" s="13" customFormat="1" ht="15">
      <c r="A37" s="51" t="s">
        <v>239</v>
      </c>
      <c r="B37" s="52">
        <f>SUM(B38:B39)</f>
        <v>252</v>
      </c>
      <c r="C37" s="52">
        <f>SUM(C38:C39)</f>
        <v>0</v>
      </c>
      <c r="D37" s="53">
        <f t="shared" si="0"/>
        <v>0</v>
      </c>
    </row>
    <row r="38" spans="1:4" s="13" customFormat="1" ht="15">
      <c r="A38" s="54" t="s">
        <v>218</v>
      </c>
      <c r="B38" s="52">
        <v>171</v>
      </c>
      <c r="C38" s="52"/>
      <c r="D38" s="53">
        <f t="shared" si="0"/>
        <v>0</v>
      </c>
    </row>
    <row r="39" spans="1:4" s="13" customFormat="1" ht="15">
      <c r="A39" s="54" t="s">
        <v>219</v>
      </c>
      <c r="B39" s="52">
        <v>81</v>
      </c>
      <c r="C39" s="52"/>
      <c r="D39" s="53">
        <f t="shared" si="0"/>
        <v>0</v>
      </c>
    </row>
    <row r="40" spans="1:4" s="13" customFormat="1" ht="15">
      <c r="A40" s="51" t="s">
        <v>240</v>
      </c>
      <c r="B40" s="52">
        <f>SUM(B41:B44)</f>
        <v>81</v>
      </c>
      <c r="C40" s="52">
        <f>SUM(C41:C44)</f>
        <v>93</v>
      </c>
      <c r="D40" s="53">
        <f t="shared" si="0"/>
        <v>1.1481481481481481</v>
      </c>
    </row>
    <row r="41" spans="1:4" s="13" customFormat="1" ht="15">
      <c r="A41" s="54" t="s">
        <v>218</v>
      </c>
      <c r="B41" s="52">
        <v>56</v>
      </c>
      <c r="C41" s="52">
        <v>58</v>
      </c>
      <c r="D41" s="53">
        <f t="shared" si="0"/>
        <v>1.0357142857142858</v>
      </c>
    </row>
    <row r="42" spans="1:4" s="13" customFormat="1" ht="15">
      <c r="A42" s="54" t="s">
        <v>219</v>
      </c>
      <c r="B42" s="52">
        <v>13</v>
      </c>
      <c r="C42" s="52">
        <v>10</v>
      </c>
      <c r="D42" s="53">
        <f t="shared" si="0"/>
        <v>0.7692307692307693</v>
      </c>
    </row>
    <row r="43" spans="1:4" s="13" customFormat="1" ht="15">
      <c r="A43" s="54" t="s">
        <v>241</v>
      </c>
      <c r="B43" s="52">
        <v>2</v>
      </c>
      <c r="C43" s="52">
        <v>12</v>
      </c>
      <c r="D43" s="53">
        <f t="shared" si="0"/>
        <v>6</v>
      </c>
    </row>
    <row r="44" spans="1:4" s="13" customFormat="1" ht="15">
      <c r="A44" s="54" t="s">
        <v>242</v>
      </c>
      <c r="B44" s="52">
        <v>10</v>
      </c>
      <c r="C44" s="52">
        <v>13</v>
      </c>
      <c r="D44" s="53">
        <f t="shared" si="0"/>
        <v>1.3</v>
      </c>
    </row>
    <row r="45" spans="1:4" s="13" customFormat="1" ht="15">
      <c r="A45" s="51" t="s">
        <v>243</v>
      </c>
      <c r="B45" s="52">
        <f>SUM(B46:B48)</f>
        <v>424</v>
      </c>
      <c r="C45" s="52">
        <f>SUM(C46:C48)</f>
        <v>434</v>
      </c>
      <c r="D45" s="53">
        <f t="shared" si="0"/>
        <v>1.0235849056603774</v>
      </c>
    </row>
    <row r="46" spans="1:4" s="13" customFormat="1" ht="15">
      <c r="A46" s="54" t="s">
        <v>218</v>
      </c>
      <c r="B46" s="52">
        <v>339</v>
      </c>
      <c r="C46" s="52">
        <v>349</v>
      </c>
      <c r="D46" s="53">
        <f t="shared" si="0"/>
        <v>1.0294985250737463</v>
      </c>
    </row>
    <row r="47" spans="1:4" s="13" customFormat="1" ht="15">
      <c r="A47" s="54" t="s">
        <v>219</v>
      </c>
      <c r="B47" s="52">
        <v>45</v>
      </c>
      <c r="C47" s="52">
        <v>40</v>
      </c>
      <c r="D47" s="53">
        <f t="shared" si="0"/>
        <v>0.8888888888888888</v>
      </c>
    </row>
    <row r="48" spans="1:4" s="13" customFormat="1" ht="15">
      <c r="A48" s="54" t="s">
        <v>244</v>
      </c>
      <c r="B48" s="52">
        <v>40</v>
      </c>
      <c r="C48" s="52">
        <v>45</v>
      </c>
      <c r="D48" s="53">
        <f t="shared" si="0"/>
        <v>1.125</v>
      </c>
    </row>
    <row r="49" spans="1:4" s="13" customFormat="1" ht="15">
      <c r="A49" s="51" t="s">
        <v>245</v>
      </c>
      <c r="B49" s="52">
        <f>SUM(B50:B51)</f>
        <v>231</v>
      </c>
      <c r="C49" s="52">
        <f>SUM(C50:C51)</f>
        <v>235</v>
      </c>
      <c r="D49" s="53">
        <f t="shared" si="0"/>
        <v>1.0173160173160174</v>
      </c>
    </row>
    <row r="50" spans="1:4" s="13" customFormat="1" ht="15">
      <c r="A50" s="54" t="s">
        <v>218</v>
      </c>
      <c r="B50" s="52">
        <v>210</v>
      </c>
      <c r="C50" s="52">
        <v>216</v>
      </c>
      <c r="D50" s="53">
        <f t="shared" si="0"/>
        <v>1.0285714285714285</v>
      </c>
    </row>
    <row r="51" spans="1:4" s="13" customFormat="1" ht="15">
      <c r="A51" s="54" t="s">
        <v>219</v>
      </c>
      <c r="B51" s="52">
        <v>21</v>
      </c>
      <c r="C51" s="52">
        <v>19</v>
      </c>
      <c r="D51" s="53">
        <f t="shared" si="0"/>
        <v>0.9047619047619048</v>
      </c>
    </row>
    <row r="52" spans="1:4" s="13" customFormat="1" ht="15">
      <c r="A52" s="51" t="s">
        <v>246</v>
      </c>
      <c r="B52" s="52">
        <f>SUM(B53:B55)</f>
        <v>348</v>
      </c>
      <c r="C52" s="52">
        <f>SUM(C53:C55)</f>
        <v>371</v>
      </c>
      <c r="D52" s="53">
        <f t="shared" si="0"/>
        <v>1.0660919540229885</v>
      </c>
    </row>
    <row r="53" spans="1:4" s="13" customFormat="1" ht="15">
      <c r="A53" s="54" t="s">
        <v>218</v>
      </c>
      <c r="B53" s="52">
        <v>302</v>
      </c>
      <c r="C53" s="52">
        <v>321</v>
      </c>
      <c r="D53" s="53">
        <f t="shared" si="0"/>
        <v>1.0629139072847682</v>
      </c>
    </row>
    <row r="54" spans="1:4" s="13" customFormat="1" ht="15">
      <c r="A54" s="54" t="s">
        <v>247</v>
      </c>
      <c r="B54" s="52">
        <v>12</v>
      </c>
      <c r="C54" s="52">
        <v>15</v>
      </c>
      <c r="D54" s="53">
        <f t="shared" si="0"/>
        <v>1.25</v>
      </c>
    </row>
    <row r="55" spans="1:4" s="13" customFormat="1" ht="15">
      <c r="A55" s="54" t="s">
        <v>248</v>
      </c>
      <c r="B55" s="52">
        <v>34</v>
      </c>
      <c r="C55" s="52">
        <v>35</v>
      </c>
      <c r="D55" s="53">
        <f t="shared" si="0"/>
        <v>1.0294117647058822</v>
      </c>
    </row>
    <row r="56" spans="1:4" s="13" customFormat="1" ht="15">
      <c r="A56" s="51" t="s">
        <v>249</v>
      </c>
      <c r="B56" s="52">
        <f>SUM(B57:B60)</f>
        <v>71</v>
      </c>
      <c r="C56" s="52">
        <f>SUM(C57:C60)</f>
        <v>77</v>
      </c>
      <c r="D56" s="53">
        <f t="shared" si="0"/>
        <v>1.0845070422535212</v>
      </c>
    </row>
    <row r="57" spans="1:4" s="13" customFormat="1" ht="15">
      <c r="A57" s="54" t="s">
        <v>218</v>
      </c>
      <c r="B57" s="52">
        <v>57</v>
      </c>
      <c r="C57" s="52">
        <v>59</v>
      </c>
      <c r="D57" s="53">
        <f t="shared" si="0"/>
        <v>1.0350877192982457</v>
      </c>
    </row>
    <row r="58" spans="1:4" s="13" customFormat="1" ht="15">
      <c r="A58" s="54" t="s">
        <v>247</v>
      </c>
      <c r="B58" s="52">
        <v>3</v>
      </c>
      <c r="C58" s="52">
        <v>3</v>
      </c>
      <c r="D58" s="53">
        <f t="shared" si="0"/>
        <v>1</v>
      </c>
    </row>
    <row r="59" spans="1:4" s="13" customFormat="1" ht="15">
      <c r="A59" s="54" t="s">
        <v>250</v>
      </c>
      <c r="B59" s="52">
        <v>9</v>
      </c>
      <c r="C59" s="52">
        <v>5</v>
      </c>
      <c r="D59" s="53">
        <f t="shared" si="0"/>
        <v>0.5555555555555556</v>
      </c>
    </row>
    <row r="60" spans="1:4" s="13" customFormat="1" ht="15">
      <c r="A60" s="54" t="s">
        <v>251</v>
      </c>
      <c r="B60" s="52">
        <v>2</v>
      </c>
      <c r="C60" s="52">
        <v>10</v>
      </c>
      <c r="D60" s="53">
        <f t="shared" si="0"/>
        <v>5</v>
      </c>
    </row>
    <row r="61" spans="1:4" s="13" customFormat="1" ht="15">
      <c r="A61" s="51" t="s">
        <v>252</v>
      </c>
      <c r="B61" s="52">
        <f>SUM(B62:B65)</f>
        <v>140</v>
      </c>
      <c r="C61" s="52">
        <f>SUM(C62:C65)</f>
        <v>158</v>
      </c>
      <c r="D61" s="53">
        <f t="shared" si="0"/>
        <v>1.1285714285714286</v>
      </c>
    </row>
    <row r="62" spans="1:4" s="13" customFormat="1" ht="15">
      <c r="A62" s="54" t="s">
        <v>218</v>
      </c>
      <c r="B62" s="52">
        <v>70</v>
      </c>
      <c r="C62" s="52">
        <v>78</v>
      </c>
      <c r="D62" s="53">
        <f t="shared" si="0"/>
        <v>1.1142857142857143</v>
      </c>
    </row>
    <row r="63" spans="1:4" s="13" customFormat="1" ht="15">
      <c r="A63" s="54" t="s">
        <v>247</v>
      </c>
      <c r="B63" s="52">
        <v>3</v>
      </c>
      <c r="C63" s="52">
        <v>3</v>
      </c>
      <c r="D63" s="53">
        <f t="shared" si="0"/>
        <v>1</v>
      </c>
    </row>
    <row r="64" spans="1:4" s="13" customFormat="1" ht="15">
      <c r="A64" s="54" t="s">
        <v>253</v>
      </c>
      <c r="B64" s="52">
        <v>21</v>
      </c>
      <c r="C64" s="52">
        <v>25</v>
      </c>
      <c r="D64" s="53">
        <f t="shared" si="0"/>
        <v>1.1904761904761905</v>
      </c>
    </row>
    <row r="65" spans="1:4" s="13" customFormat="1" ht="15">
      <c r="A65" s="54" t="s">
        <v>254</v>
      </c>
      <c r="B65" s="52">
        <v>46</v>
      </c>
      <c r="C65" s="52">
        <v>52</v>
      </c>
      <c r="D65" s="53">
        <f t="shared" si="0"/>
        <v>1.1304347826086956</v>
      </c>
    </row>
    <row r="66" spans="1:4" s="13" customFormat="1" ht="15">
      <c r="A66" s="51" t="s">
        <v>255</v>
      </c>
      <c r="B66" s="52">
        <f>SUM(B67:B67)</f>
        <v>6</v>
      </c>
      <c r="C66" s="52">
        <f>SUM(C67:C67)</f>
        <v>6</v>
      </c>
      <c r="D66" s="53">
        <f t="shared" si="0"/>
        <v>1</v>
      </c>
    </row>
    <row r="67" spans="1:4" s="13" customFormat="1" ht="15">
      <c r="A67" s="54" t="s">
        <v>256</v>
      </c>
      <c r="B67" s="52">
        <v>6</v>
      </c>
      <c r="C67" s="52">
        <v>6</v>
      </c>
      <c r="D67" s="53">
        <f t="shared" si="0"/>
        <v>1</v>
      </c>
    </row>
    <row r="68" spans="1:4" s="13" customFormat="1" ht="15">
      <c r="A68" s="51" t="s">
        <v>257</v>
      </c>
      <c r="B68" s="52">
        <f>SUM(B69:B70)</f>
        <v>25</v>
      </c>
      <c r="C68" s="52">
        <f>SUM(C69:C70)</f>
        <v>26</v>
      </c>
      <c r="D68" s="53">
        <f t="shared" si="0"/>
        <v>1.04</v>
      </c>
    </row>
    <row r="69" spans="1:4" s="13" customFormat="1" ht="15">
      <c r="A69" s="54" t="s">
        <v>218</v>
      </c>
      <c r="B69" s="52">
        <v>24</v>
      </c>
      <c r="C69" s="52">
        <v>25</v>
      </c>
      <c r="D69" s="53">
        <f aca="true" t="shared" si="1" ref="D69:D132">C69/B69</f>
        <v>1.0416666666666667</v>
      </c>
    </row>
    <row r="70" spans="1:4" s="13" customFormat="1" ht="15">
      <c r="A70" s="54" t="s">
        <v>219</v>
      </c>
      <c r="B70" s="52">
        <v>1</v>
      </c>
      <c r="C70" s="52">
        <v>1</v>
      </c>
      <c r="D70" s="53">
        <f t="shared" si="1"/>
        <v>1</v>
      </c>
    </row>
    <row r="71" spans="1:4" s="13" customFormat="1" ht="15">
      <c r="A71" s="51" t="s">
        <v>258</v>
      </c>
      <c r="B71" s="52">
        <f>SUM(B72:B74)</f>
        <v>161</v>
      </c>
      <c r="C71" s="52">
        <f>SUM(C72:C74)</f>
        <v>179</v>
      </c>
      <c r="D71" s="53">
        <f t="shared" si="1"/>
        <v>1.1118012422360248</v>
      </c>
    </row>
    <row r="72" spans="1:4" s="13" customFormat="1" ht="15">
      <c r="A72" s="54" t="s">
        <v>218</v>
      </c>
      <c r="B72" s="52">
        <v>104</v>
      </c>
      <c r="C72" s="52">
        <v>111</v>
      </c>
      <c r="D72" s="53">
        <f t="shared" si="1"/>
        <v>1.0673076923076923</v>
      </c>
    </row>
    <row r="73" spans="1:4" s="13" customFormat="1" ht="15">
      <c r="A73" s="54" t="s">
        <v>219</v>
      </c>
      <c r="B73" s="52">
        <v>20</v>
      </c>
      <c r="C73" s="52">
        <v>18</v>
      </c>
      <c r="D73" s="53">
        <f t="shared" si="1"/>
        <v>0.9</v>
      </c>
    </row>
    <row r="74" spans="1:4" s="13" customFormat="1" ht="15">
      <c r="A74" s="54" t="s">
        <v>259</v>
      </c>
      <c r="B74" s="52">
        <v>37</v>
      </c>
      <c r="C74" s="52">
        <v>50</v>
      </c>
      <c r="D74" s="53">
        <f t="shared" si="1"/>
        <v>1.3513513513513513</v>
      </c>
    </row>
    <row r="75" spans="1:4" s="13" customFormat="1" ht="15">
      <c r="A75" s="51" t="s">
        <v>260</v>
      </c>
      <c r="B75" s="52">
        <f>SUM(B76:B77)</f>
        <v>54</v>
      </c>
      <c r="C75" s="52">
        <f>SUM(C76:C77)</f>
        <v>56</v>
      </c>
      <c r="D75" s="53">
        <f t="shared" si="1"/>
        <v>1.037037037037037</v>
      </c>
    </row>
    <row r="76" spans="1:4" s="13" customFormat="1" ht="15">
      <c r="A76" s="54" t="s">
        <v>218</v>
      </c>
      <c r="B76" s="52">
        <v>53</v>
      </c>
      <c r="C76" s="52">
        <v>55</v>
      </c>
      <c r="D76" s="53">
        <f t="shared" si="1"/>
        <v>1.0377358490566038</v>
      </c>
    </row>
    <row r="77" spans="1:4" s="13" customFormat="1" ht="15">
      <c r="A77" s="54" t="s">
        <v>219</v>
      </c>
      <c r="B77" s="52">
        <v>1</v>
      </c>
      <c r="C77" s="52">
        <v>1</v>
      </c>
      <c r="D77" s="53">
        <f t="shared" si="1"/>
        <v>1</v>
      </c>
    </row>
    <row r="78" spans="1:4" s="13" customFormat="1" ht="15">
      <c r="A78" s="51" t="s">
        <v>261</v>
      </c>
      <c r="B78" s="52">
        <f>SUM(B79:B81)</f>
        <v>927</v>
      </c>
      <c r="C78" s="52">
        <f>SUM(C79:C81)</f>
        <v>953</v>
      </c>
      <c r="D78" s="53">
        <f t="shared" si="1"/>
        <v>1.0280474649406688</v>
      </c>
    </row>
    <row r="79" spans="1:4" s="13" customFormat="1" ht="15">
      <c r="A79" s="54" t="s">
        <v>218</v>
      </c>
      <c r="B79" s="52">
        <v>213</v>
      </c>
      <c r="C79" s="52">
        <v>221</v>
      </c>
      <c r="D79" s="53">
        <f t="shared" si="1"/>
        <v>1.0375586854460095</v>
      </c>
    </row>
    <row r="80" spans="1:4" s="13" customFormat="1" ht="15">
      <c r="A80" s="54" t="s">
        <v>219</v>
      </c>
      <c r="B80" s="52">
        <v>151</v>
      </c>
      <c r="C80" s="52">
        <v>141</v>
      </c>
      <c r="D80" s="53">
        <f t="shared" si="1"/>
        <v>0.9337748344370861</v>
      </c>
    </row>
    <row r="81" spans="1:4" s="13" customFormat="1" ht="15">
      <c r="A81" s="54" t="s">
        <v>262</v>
      </c>
      <c r="B81" s="52">
        <v>563</v>
      </c>
      <c r="C81" s="52">
        <v>591</v>
      </c>
      <c r="D81" s="53">
        <f t="shared" si="1"/>
        <v>1.0497335701598578</v>
      </c>
    </row>
    <row r="82" spans="1:4" s="13" customFormat="1" ht="15">
      <c r="A82" s="51" t="s">
        <v>263</v>
      </c>
      <c r="B82" s="52">
        <f>SUM(B83:B85)</f>
        <v>1170</v>
      </c>
      <c r="C82" s="52">
        <f>SUM(C83:C85)</f>
        <v>1190</v>
      </c>
      <c r="D82" s="53">
        <f t="shared" si="1"/>
        <v>1.017094017094017</v>
      </c>
    </row>
    <row r="83" spans="1:4" s="13" customFormat="1" ht="15">
      <c r="A83" s="54" t="s">
        <v>218</v>
      </c>
      <c r="B83" s="52">
        <v>868</v>
      </c>
      <c r="C83" s="52">
        <v>924</v>
      </c>
      <c r="D83" s="53">
        <f t="shared" si="1"/>
        <v>1.064516129032258</v>
      </c>
    </row>
    <row r="84" spans="1:4" s="13" customFormat="1" ht="15">
      <c r="A84" s="54" t="s">
        <v>219</v>
      </c>
      <c r="B84" s="52">
        <v>248</v>
      </c>
      <c r="C84" s="52">
        <v>230</v>
      </c>
      <c r="D84" s="53">
        <f t="shared" si="1"/>
        <v>0.9274193548387096</v>
      </c>
    </row>
    <row r="85" spans="1:4" s="13" customFormat="1" ht="15">
      <c r="A85" s="54" t="s">
        <v>264</v>
      </c>
      <c r="B85" s="52">
        <v>54</v>
      </c>
      <c r="C85" s="52">
        <v>36</v>
      </c>
      <c r="D85" s="53">
        <f t="shared" si="1"/>
        <v>0.6666666666666666</v>
      </c>
    </row>
    <row r="86" spans="1:4" s="13" customFormat="1" ht="15">
      <c r="A86" s="51" t="s">
        <v>265</v>
      </c>
      <c r="B86" s="52">
        <f>SUM(B87:B89)</f>
        <v>550</v>
      </c>
      <c r="C86" s="52">
        <f>SUM(C87:C89)</f>
        <v>568</v>
      </c>
      <c r="D86" s="53">
        <f t="shared" si="1"/>
        <v>1.0327272727272727</v>
      </c>
    </row>
    <row r="87" spans="1:4" s="13" customFormat="1" ht="15">
      <c r="A87" s="54" t="s">
        <v>218</v>
      </c>
      <c r="B87" s="52">
        <v>143</v>
      </c>
      <c r="C87" s="52">
        <v>157</v>
      </c>
      <c r="D87" s="53">
        <f t="shared" si="1"/>
        <v>1.097902097902098</v>
      </c>
    </row>
    <row r="88" spans="1:4" s="13" customFormat="1" ht="15">
      <c r="A88" s="54" t="s">
        <v>219</v>
      </c>
      <c r="B88" s="52">
        <v>286</v>
      </c>
      <c r="C88" s="52">
        <v>275</v>
      </c>
      <c r="D88" s="53">
        <f t="shared" si="1"/>
        <v>0.9615384615384616</v>
      </c>
    </row>
    <row r="89" spans="1:4" s="13" customFormat="1" ht="15">
      <c r="A89" s="54" t="s">
        <v>266</v>
      </c>
      <c r="B89" s="52">
        <v>121</v>
      </c>
      <c r="C89" s="52">
        <v>136</v>
      </c>
      <c r="D89" s="53">
        <f t="shared" si="1"/>
        <v>1.1239669421487604</v>
      </c>
    </row>
    <row r="90" spans="1:4" s="13" customFormat="1" ht="15">
      <c r="A90" s="51" t="s">
        <v>267</v>
      </c>
      <c r="B90" s="52">
        <f>SUM(B91:B92)</f>
        <v>238</v>
      </c>
      <c r="C90" s="52">
        <f>SUM(C91:C92)</f>
        <v>247</v>
      </c>
      <c r="D90" s="53">
        <f t="shared" si="1"/>
        <v>1.0378151260504203</v>
      </c>
    </row>
    <row r="91" spans="1:4" s="13" customFormat="1" ht="15">
      <c r="A91" s="54" t="s">
        <v>218</v>
      </c>
      <c r="B91" s="52">
        <v>162</v>
      </c>
      <c r="C91" s="52">
        <v>177</v>
      </c>
      <c r="D91" s="53">
        <f t="shared" si="1"/>
        <v>1.0925925925925926</v>
      </c>
    </row>
    <row r="92" spans="1:4" s="13" customFormat="1" ht="15">
      <c r="A92" s="54" t="s">
        <v>219</v>
      </c>
      <c r="B92" s="52">
        <v>76</v>
      </c>
      <c r="C92" s="52">
        <v>70</v>
      </c>
      <c r="D92" s="53">
        <f t="shared" si="1"/>
        <v>0.9210526315789473</v>
      </c>
    </row>
    <row r="93" spans="1:4" s="13" customFormat="1" ht="15">
      <c r="A93" s="51" t="s">
        <v>268</v>
      </c>
      <c r="B93" s="52">
        <f>SUM(B94:B96)</f>
        <v>66</v>
      </c>
      <c r="C93" s="52">
        <f>SUM(C94:C96)</f>
        <v>69</v>
      </c>
      <c r="D93" s="53">
        <f t="shared" si="1"/>
        <v>1.0454545454545454</v>
      </c>
    </row>
    <row r="94" spans="1:4" s="13" customFormat="1" ht="15">
      <c r="A94" s="54" t="s">
        <v>218</v>
      </c>
      <c r="B94" s="52">
        <v>52</v>
      </c>
      <c r="C94" s="52">
        <v>58</v>
      </c>
      <c r="D94" s="53">
        <f t="shared" si="1"/>
        <v>1.1153846153846154</v>
      </c>
    </row>
    <row r="95" spans="1:4" s="13" customFormat="1" ht="15">
      <c r="A95" s="54" t="s">
        <v>219</v>
      </c>
      <c r="B95" s="52">
        <v>10</v>
      </c>
      <c r="C95" s="52">
        <v>7</v>
      </c>
      <c r="D95" s="53">
        <f t="shared" si="1"/>
        <v>0.7</v>
      </c>
    </row>
    <row r="96" spans="1:4" s="13" customFormat="1" ht="15">
      <c r="A96" s="54" t="s">
        <v>269</v>
      </c>
      <c r="B96" s="52">
        <v>4</v>
      </c>
      <c r="C96" s="52">
        <v>4</v>
      </c>
      <c r="D96" s="53">
        <f t="shared" si="1"/>
        <v>1</v>
      </c>
    </row>
    <row r="97" spans="1:4" s="13" customFormat="1" ht="15">
      <c r="A97" s="51" t="s">
        <v>270</v>
      </c>
      <c r="B97" s="52">
        <f>SUM(B98:B98)</f>
        <v>64</v>
      </c>
      <c r="C97" s="52">
        <f>SUM(C98:C98)</f>
        <v>106</v>
      </c>
      <c r="D97" s="53">
        <f t="shared" si="1"/>
        <v>1.65625</v>
      </c>
    </row>
    <row r="98" spans="1:4" s="13" customFormat="1" ht="15">
      <c r="A98" s="54" t="s">
        <v>271</v>
      </c>
      <c r="B98" s="52">
        <v>64</v>
      </c>
      <c r="C98" s="52">
        <v>106</v>
      </c>
      <c r="D98" s="53">
        <f t="shared" si="1"/>
        <v>1.65625</v>
      </c>
    </row>
    <row r="99" spans="1:4" s="13" customFormat="1" ht="15">
      <c r="A99" s="51" t="s">
        <v>272</v>
      </c>
      <c r="B99" s="52">
        <f>SUM(B100,B104)</f>
        <v>569</v>
      </c>
      <c r="C99" s="52">
        <f>SUM(C100,C104)</f>
        <v>377</v>
      </c>
      <c r="D99" s="53">
        <f t="shared" si="1"/>
        <v>0.6625659050966608</v>
      </c>
    </row>
    <row r="100" spans="1:4" s="13" customFormat="1" ht="15">
      <c r="A100" s="51" t="s">
        <v>273</v>
      </c>
      <c r="B100" s="52">
        <f>SUM(B101:B103)</f>
        <v>452</v>
      </c>
      <c r="C100" s="52">
        <f>SUM(C101:C103)</f>
        <v>256</v>
      </c>
      <c r="D100" s="53">
        <f t="shared" si="1"/>
        <v>0.5663716814159292</v>
      </c>
    </row>
    <row r="101" spans="1:4" s="13" customFormat="1" ht="15">
      <c r="A101" s="54" t="s">
        <v>274</v>
      </c>
      <c r="B101" s="52">
        <v>2</v>
      </c>
      <c r="C101" s="52">
        <v>2</v>
      </c>
      <c r="D101" s="53">
        <f t="shared" si="1"/>
        <v>1</v>
      </c>
    </row>
    <row r="102" spans="1:4" s="13" customFormat="1" ht="15">
      <c r="A102" s="54" t="s">
        <v>275</v>
      </c>
      <c r="B102" s="52">
        <v>185</v>
      </c>
      <c r="C102" s="52">
        <v>98</v>
      </c>
      <c r="D102" s="53">
        <f t="shared" si="1"/>
        <v>0.5297297297297298</v>
      </c>
    </row>
    <row r="103" spans="1:4" s="13" customFormat="1" ht="15">
      <c r="A103" s="54" t="s">
        <v>276</v>
      </c>
      <c r="B103" s="52">
        <v>265</v>
      </c>
      <c r="C103" s="52">
        <v>156</v>
      </c>
      <c r="D103" s="53">
        <f t="shared" si="1"/>
        <v>0.5886792452830188</v>
      </c>
    </row>
    <row r="104" spans="1:4" s="13" customFormat="1" ht="15">
      <c r="A104" s="51" t="s">
        <v>277</v>
      </c>
      <c r="B104" s="52">
        <f>B105</f>
        <v>117</v>
      </c>
      <c r="C104" s="52">
        <f>C105</f>
        <v>121</v>
      </c>
      <c r="D104" s="53">
        <f t="shared" si="1"/>
        <v>1.0341880341880343</v>
      </c>
    </row>
    <row r="105" spans="1:4" s="13" customFormat="1" ht="15">
      <c r="A105" s="54" t="s">
        <v>278</v>
      </c>
      <c r="B105" s="52">
        <v>117</v>
      </c>
      <c r="C105" s="52">
        <v>121</v>
      </c>
      <c r="D105" s="53">
        <f t="shared" si="1"/>
        <v>1.0341880341880343</v>
      </c>
    </row>
    <row r="106" spans="1:4" s="13" customFormat="1" ht="15">
      <c r="A106" s="51" t="s">
        <v>279</v>
      </c>
      <c r="B106" s="52">
        <f>SUM(B107,B111,B127,B136,B141,B148)</f>
        <v>10012</v>
      </c>
      <c r="C106" s="52">
        <f>SUM(C107,C111,C127,C136,C141,C148)</f>
        <v>9171</v>
      </c>
      <c r="D106" s="53">
        <f t="shared" si="1"/>
        <v>0.9160007990411506</v>
      </c>
    </row>
    <row r="107" spans="1:4" s="13" customFormat="1" ht="15">
      <c r="A107" s="51" t="s">
        <v>280</v>
      </c>
      <c r="B107" s="52">
        <f>SUM(B108:B110)</f>
        <v>705</v>
      </c>
      <c r="C107" s="52">
        <f>SUM(C108:C110)</f>
        <v>817</v>
      </c>
      <c r="D107" s="53">
        <f t="shared" si="1"/>
        <v>1.1588652482269504</v>
      </c>
    </row>
    <row r="108" spans="1:4" s="13" customFormat="1" ht="15">
      <c r="A108" s="54" t="s">
        <v>281</v>
      </c>
      <c r="B108" s="52">
        <v>56</v>
      </c>
      <c r="C108" s="52">
        <v>48</v>
      </c>
      <c r="D108" s="53">
        <f t="shared" si="1"/>
        <v>0.8571428571428571</v>
      </c>
    </row>
    <row r="109" spans="1:4" s="13" customFormat="1" ht="15">
      <c r="A109" s="54" t="s">
        <v>282</v>
      </c>
      <c r="B109" s="52">
        <v>636</v>
      </c>
      <c r="C109" s="52">
        <v>648</v>
      </c>
      <c r="D109" s="53">
        <f t="shared" si="1"/>
        <v>1.0188679245283019</v>
      </c>
    </row>
    <row r="110" spans="1:4" s="13" customFormat="1" ht="15">
      <c r="A110" s="54" t="s">
        <v>283</v>
      </c>
      <c r="B110" s="52">
        <v>13</v>
      </c>
      <c r="C110" s="52">
        <v>121</v>
      </c>
      <c r="D110" s="53">
        <f t="shared" si="1"/>
        <v>9.307692307692308</v>
      </c>
    </row>
    <row r="111" spans="1:4" s="13" customFormat="1" ht="15">
      <c r="A111" s="51" t="s">
        <v>284</v>
      </c>
      <c r="B111" s="52">
        <f>SUM(B112:B126)</f>
        <v>3989</v>
      </c>
      <c r="C111" s="52">
        <f>SUM(C112:C126)</f>
        <v>4323</v>
      </c>
      <c r="D111" s="53">
        <f t="shared" si="1"/>
        <v>1.0837302582100776</v>
      </c>
    </row>
    <row r="112" spans="1:4" s="13" customFormat="1" ht="15">
      <c r="A112" s="54" t="s">
        <v>218</v>
      </c>
      <c r="B112" s="52">
        <v>2177</v>
      </c>
      <c r="C112" s="52">
        <v>2418</v>
      </c>
      <c r="D112" s="53">
        <f t="shared" si="1"/>
        <v>1.11070280202113</v>
      </c>
    </row>
    <row r="113" spans="1:4" s="13" customFormat="1" ht="15">
      <c r="A113" s="54" t="s">
        <v>219</v>
      </c>
      <c r="B113" s="52">
        <v>263</v>
      </c>
      <c r="C113" s="52">
        <v>304</v>
      </c>
      <c r="D113" s="53">
        <f t="shared" si="1"/>
        <v>1.155893536121673</v>
      </c>
    </row>
    <row r="114" spans="1:4" s="13" customFormat="1" ht="15">
      <c r="A114" s="54" t="s">
        <v>285</v>
      </c>
      <c r="B114" s="52">
        <v>107</v>
      </c>
      <c r="C114" s="52">
        <v>105</v>
      </c>
      <c r="D114" s="53">
        <f t="shared" si="1"/>
        <v>0.9813084112149533</v>
      </c>
    </row>
    <row r="115" spans="1:4" s="13" customFormat="1" ht="15">
      <c r="A115" s="54" t="s">
        <v>286</v>
      </c>
      <c r="B115" s="52">
        <v>22</v>
      </c>
      <c r="C115" s="52">
        <v>25</v>
      </c>
      <c r="D115" s="53">
        <f t="shared" si="1"/>
        <v>1.1363636363636365</v>
      </c>
    </row>
    <row r="116" spans="1:4" s="13" customFormat="1" ht="15">
      <c r="A116" s="54" t="s">
        <v>287</v>
      </c>
      <c r="B116" s="52">
        <v>156</v>
      </c>
      <c r="C116" s="52">
        <v>161</v>
      </c>
      <c r="D116" s="53">
        <f t="shared" si="1"/>
        <v>1.0320512820512822</v>
      </c>
    </row>
    <row r="117" spans="1:4" s="13" customFormat="1" ht="15">
      <c r="A117" s="54" t="s">
        <v>288</v>
      </c>
      <c r="B117" s="52">
        <v>11</v>
      </c>
      <c r="C117" s="52">
        <v>14</v>
      </c>
      <c r="D117" s="53">
        <f t="shared" si="1"/>
        <v>1.2727272727272727</v>
      </c>
    </row>
    <row r="118" spans="1:4" s="13" customFormat="1" ht="15">
      <c r="A118" s="54" t="s">
        <v>289</v>
      </c>
      <c r="B118" s="52">
        <v>14</v>
      </c>
      <c r="C118" s="52">
        <v>3</v>
      </c>
      <c r="D118" s="53">
        <f t="shared" si="1"/>
        <v>0.21428571428571427</v>
      </c>
    </row>
    <row r="119" spans="1:4" s="13" customFormat="1" ht="15">
      <c r="A119" s="54" t="s">
        <v>290</v>
      </c>
      <c r="B119" s="52">
        <v>319</v>
      </c>
      <c r="C119" s="52">
        <v>331</v>
      </c>
      <c r="D119" s="53">
        <f t="shared" si="1"/>
        <v>1.0376175548589341</v>
      </c>
    </row>
    <row r="120" spans="1:4" s="13" customFormat="1" ht="15">
      <c r="A120" s="54" t="s">
        <v>291</v>
      </c>
      <c r="B120" s="52">
        <v>672</v>
      </c>
      <c r="C120" s="52">
        <v>692</v>
      </c>
      <c r="D120" s="53">
        <f t="shared" si="1"/>
        <v>1.0297619047619047</v>
      </c>
    </row>
    <row r="121" spans="1:4" s="13" customFormat="1" ht="15">
      <c r="A121" s="54" t="s">
        <v>292</v>
      </c>
      <c r="B121" s="52">
        <v>4</v>
      </c>
      <c r="C121" s="52">
        <v>4</v>
      </c>
      <c r="D121" s="53">
        <f t="shared" si="1"/>
        <v>1</v>
      </c>
    </row>
    <row r="122" spans="1:4" ht="14.25">
      <c r="A122" s="54" t="s">
        <v>293</v>
      </c>
      <c r="B122" s="52">
        <v>11</v>
      </c>
      <c r="C122" s="52">
        <v>6</v>
      </c>
      <c r="D122" s="53">
        <f t="shared" si="1"/>
        <v>0.5454545454545454</v>
      </c>
    </row>
    <row r="123" spans="1:4" ht="14.25">
      <c r="A123" s="54" t="s">
        <v>294</v>
      </c>
      <c r="B123" s="52">
        <v>5</v>
      </c>
      <c r="C123" s="52">
        <v>10</v>
      </c>
      <c r="D123" s="53">
        <f t="shared" si="1"/>
        <v>2</v>
      </c>
    </row>
    <row r="124" spans="1:4" ht="14.25">
      <c r="A124" s="54" t="s">
        <v>295</v>
      </c>
      <c r="B124" s="52">
        <v>154</v>
      </c>
      <c r="C124" s="52">
        <v>168</v>
      </c>
      <c r="D124" s="53">
        <f t="shared" si="1"/>
        <v>1.0909090909090908</v>
      </c>
    </row>
    <row r="125" spans="1:4" ht="14.25">
      <c r="A125" s="54" t="s">
        <v>296</v>
      </c>
      <c r="B125" s="52">
        <v>2</v>
      </c>
      <c r="C125" s="52">
        <v>8</v>
      </c>
      <c r="D125" s="53">
        <f t="shared" si="1"/>
        <v>4</v>
      </c>
    </row>
    <row r="126" spans="1:4" ht="14.25">
      <c r="A126" s="54" t="s">
        <v>297</v>
      </c>
      <c r="B126" s="52">
        <v>72</v>
      </c>
      <c r="C126" s="52">
        <v>74</v>
      </c>
      <c r="D126" s="53">
        <f t="shared" si="1"/>
        <v>1.0277777777777777</v>
      </c>
    </row>
    <row r="127" spans="1:4" ht="14.25">
      <c r="A127" s="51" t="s">
        <v>298</v>
      </c>
      <c r="B127" s="52">
        <f>SUM(B128:B135)</f>
        <v>682</v>
      </c>
      <c r="C127" s="52">
        <f>SUM(C128:C135)</f>
        <v>0</v>
      </c>
      <c r="D127" s="53">
        <f t="shared" si="1"/>
        <v>0</v>
      </c>
    </row>
    <row r="128" spans="1:4" ht="14.25">
      <c r="A128" s="54" t="s">
        <v>218</v>
      </c>
      <c r="B128" s="52">
        <v>451</v>
      </c>
      <c r="C128" s="52"/>
      <c r="D128" s="53">
        <f t="shared" si="1"/>
        <v>0</v>
      </c>
    </row>
    <row r="129" spans="1:4" ht="14.25">
      <c r="A129" s="54" t="s">
        <v>299</v>
      </c>
      <c r="B129" s="52">
        <v>34</v>
      </c>
      <c r="C129" s="52"/>
      <c r="D129" s="53">
        <f t="shared" si="1"/>
        <v>0</v>
      </c>
    </row>
    <row r="130" spans="1:4" ht="14.25">
      <c r="A130" s="54" t="s">
        <v>300</v>
      </c>
      <c r="B130" s="52">
        <v>6</v>
      </c>
      <c r="C130" s="52"/>
      <c r="D130" s="53">
        <f t="shared" si="1"/>
        <v>0</v>
      </c>
    </row>
    <row r="131" spans="1:4" ht="14.25">
      <c r="A131" s="54" t="s">
        <v>301</v>
      </c>
      <c r="B131" s="52">
        <v>6</v>
      </c>
      <c r="C131" s="52"/>
      <c r="D131" s="53">
        <f t="shared" si="1"/>
        <v>0</v>
      </c>
    </row>
    <row r="132" spans="1:4" ht="14.25">
      <c r="A132" s="54" t="s">
        <v>302</v>
      </c>
      <c r="B132" s="52">
        <v>2</v>
      </c>
      <c r="C132" s="52"/>
      <c r="D132" s="53">
        <f t="shared" si="1"/>
        <v>0</v>
      </c>
    </row>
    <row r="133" spans="1:4" ht="14.25">
      <c r="A133" s="54" t="s">
        <v>303</v>
      </c>
      <c r="B133" s="52">
        <v>2</v>
      </c>
      <c r="C133" s="52"/>
      <c r="D133" s="53">
        <f aca="true" t="shared" si="2" ref="D133:D196">C133/B133</f>
        <v>0</v>
      </c>
    </row>
    <row r="134" spans="1:4" ht="14.25">
      <c r="A134" s="54" t="s">
        <v>304</v>
      </c>
      <c r="B134" s="52">
        <v>72</v>
      </c>
      <c r="C134" s="52"/>
      <c r="D134" s="53">
        <f t="shared" si="2"/>
        <v>0</v>
      </c>
    </row>
    <row r="135" spans="1:4" ht="14.25">
      <c r="A135" s="54" t="s">
        <v>305</v>
      </c>
      <c r="B135" s="52">
        <v>109</v>
      </c>
      <c r="C135" s="52"/>
      <c r="D135" s="53">
        <f t="shared" si="2"/>
        <v>0</v>
      </c>
    </row>
    <row r="136" spans="1:4" ht="14.25">
      <c r="A136" s="51" t="s">
        <v>306</v>
      </c>
      <c r="B136" s="52">
        <f>SUM(B137:B140)</f>
        <v>712</v>
      </c>
      <c r="C136" s="52">
        <f>SUM(C137:C140)</f>
        <v>0</v>
      </c>
      <c r="D136" s="53">
        <f t="shared" si="2"/>
        <v>0</v>
      </c>
    </row>
    <row r="137" spans="1:4" ht="14.25">
      <c r="A137" s="54" t="s">
        <v>218</v>
      </c>
      <c r="B137" s="52">
        <v>471</v>
      </c>
      <c r="C137" s="52"/>
      <c r="D137" s="53">
        <f t="shared" si="2"/>
        <v>0</v>
      </c>
    </row>
    <row r="138" spans="1:4" ht="14.25">
      <c r="A138" s="54" t="s">
        <v>307</v>
      </c>
      <c r="B138" s="52">
        <v>171</v>
      </c>
      <c r="C138" s="52"/>
      <c r="D138" s="53">
        <f t="shared" si="2"/>
        <v>0</v>
      </c>
    </row>
    <row r="139" spans="1:4" ht="14.25">
      <c r="A139" s="54" t="s">
        <v>308</v>
      </c>
      <c r="B139" s="52">
        <v>11</v>
      </c>
      <c r="C139" s="52"/>
      <c r="D139" s="53">
        <f t="shared" si="2"/>
        <v>0</v>
      </c>
    </row>
    <row r="140" spans="1:4" ht="14.25">
      <c r="A140" s="54" t="s">
        <v>309</v>
      </c>
      <c r="B140" s="52">
        <v>59</v>
      </c>
      <c r="C140" s="52"/>
      <c r="D140" s="53">
        <f t="shared" si="2"/>
        <v>0</v>
      </c>
    </row>
    <row r="141" spans="1:4" ht="14.25">
      <c r="A141" s="51" t="s">
        <v>310</v>
      </c>
      <c r="B141" s="52">
        <f>SUM(B142:B147)</f>
        <v>526</v>
      </c>
      <c r="C141" s="52">
        <f>SUM(C142:C147)</f>
        <v>531</v>
      </c>
      <c r="D141" s="53">
        <f t="shared" si="2"/>
        <v>1.0095057034220531</v>
      </c>
    </row>
    <row r="142" spans="1:4" ht="14.25">
      <c r="A142" s="54" t="s">
        <v>218</v>
      </c>
      <c r="B142" s="52">
        <v>367</v>
      </c>
      <c r="C142" s="52">
        <v>387</v>
      </c>
      <c r="D142" s="53">
        <f t="shared" si="2"/>
        <v>1.0544959128065394</v>
      </c>
    </row>
    <row r="143" spans="1:4" ht="14.25">
      <c r="A143" s="54" t="s">
        <v>219</v>
      </c>
      <c r="B143" s="52">
        <v>52</v>
      </c>
      <c r="C143" s="52">
        <v>48</v>
      </c>
      <c r="D143" s="53">
        <f t="shared" si="2"/>
        <v>0.9230769230769231</v>
      </c>
    </row>
    <row r="144" spans="1:4" ht="14.25">
      <c r="A144" s="54" t="s">
        <v>311</v>
      </c>
      <c r="B144" s="52">
        <v>30</v>
      </c>
      <c r="C144" s="52">
        <v>14</v>
      </c>
      <c r="D144" s="53">
        <f t="shared" si="2"/>
        <v>0.4666666666666667</v>
      </c>
    </row>
    <row r="145" spans="1:4" ht="14.25">
      <c r="A145" s="54" t="s">
        <v>312</v>
      </c>
      <c r="B145" s="52">
        <v>17</v>
      </c>
      <c r="C145" s="52">
        <v>18</v>
      </c>
      <c r="D145" s="53">
        <f t="shared" si="2"/>
        <v>1.0588235294117647</v>
      </c>
    </row>
    <row r="146" spans="1:4" ht="14.25">
      <c r="A146" s="54" t="s">
        <v>313</v>
      </c>
      <c r="B146" s="52">
        <v>19</v>
      </c>
      <c r="C146" s="52">
        <v>20</v>
      </c>
      <c r="D146" s="53">
        <f t="shared" si="2"/>
        <v>1.0526315789473684</v>
      </c>
    </row>
    <row r="147" spans="1:4" ht="14.25">
      <c r="A147" s="54" t="s">
        <v>314</v>
      </c>
      <c r="B147" s="52">
        <v>41</v>
      </c>
      <c r="C147" s="52">
        <v>44</v>
      </c>
      <c r="D147" s="53">
        <f t="shared" si="2"/>
        <v>1.0731707317073171</v>
      </c>
    </row>
    <row r="148" spans="1:4" ht="14.25">
      <c r="A148" s="51" t="s">
        <v>315</v>
      </c>
      <c r="B148" s="52">
        <f>B149</f>
        <v>3398</v>
      </c>
      <c r="C148" s="52">
        <f>C149</f>
        <v>3500</v>
      </c>
      <c r="D148" s="53">
        <f t="shared" si="2"/>
        <v>1.0300176574455562</v>
      </c>
    </row>
    <row r="149" spans="1:4" ht="14.25">
      <c r="A149" s="54" t="s">
        <v>316</v>
      </c>
      <c r="B149" s="52">
        <v>3398</v>
      </c>
      <c r="C149" s="52">
        <v>3500</v>
      </c>
      <c r="D149" s="53">
        <f t="shared" si="2"/>
        <v>1.0300176574455562</v>
      </c>
    </row>
    <row r="150" spans="1:4" ht="14.25">
      <c r="A150" s="51" t="s">
        <v>317</v>
      </c>
      <c r="B150" s="52">
        <f>SUM(B151,B155,B161,B164,B166,B169,B172)</f>
        <v>27621</v>
      </c>
      <c r="C150" s="52">
        <f>SUM(C151,C155,C161,C164,C166,C169,C172)</f>
        <v>28446</v>
      </c>
      <c r="D150" s="53">
        <f t="shared" si="2"/>
        <v>1.0298685782556751</v>
      </c>
    </row>
    <row r="151" spans="1:4" ht="14.25">
      <c r="A151" s="51" t="s">
        <v>318</v>
      </c>
      <c r="B151" s="52">
        <f>SUM(B152:B154)</f>
        <v>795</v>
      </c>
      <c r="C151" s="52">
        <f>SUM(C152:C154)</f>
        <v>839</v>
      </c>
      <c r="D151" s="53">
        <f t="shared" si="2"/>
        <v>1.0553459119496855</v>
      </c>
    </row>
    <row r="152" spans="1:4" ht="14.25">
      <c r="A152" s="54" t="s">
        <v>218</v>
      </c>
      <c r="B152" s="52">
        <v>641</v>
      </c>
      <c r="C152" s="52">
        <v>680</v>
      </c>
      <c r="D152" s="53">
        <f t="shared" si="2"/>
        <v>1.0608424336973479</v>
      </c>
    </row>
    <row r="153" spans="1:4" ht="14.25">
      <c r="A153" s="54" t="s">
        <v>219</v>
      </c>
      <c r="B153" s="52">
        <v>153</v>
      </c>
      <c r="C153" s="52">
        <v>151</v>
      </c>
      <c r="D153" s="53">
        <f t="shared" si="2"/>
        <v>0.9869281045751634</v>
      </c>
    </row>
    <row r="154" spans="1:4" ht="14.25">
      <c r="A154" s="54" t="s">
        <v>319</v>
      </c>
      <c r="B154" s="52">
        <v>1</v>
      </c>
      <c r="C154" s="52">
        <v>8</v>
      </c>
      <c r="D154" s="53">
        <f t="shared" si="2"/>
        <v>8</v>
      </c>
    </row>
    <row r="155" spans="1:4" ht="14.25">
      <c r="A155" s="51" t="s">
        <v>320</v>
      </c>
      <c r="B155" s="52">
        <f>SUM(B156:B160)</f>
        <v>24507</v>
      </c>
      <c r="C155" s="52">
        <f>SUM(C156:C160)</f>
        <v>25748</v>
      </c>
      <c r="D155" s="53">
        <f t="shared" si="2"/>
        <v>1.0506385930550455</v>
      </c>
    </row>
    <row r="156" spans="1:4" ht="14.25">
      <c r="A156" s="54" t="s">
        <v>321</v>
      </c>
      <c r="B156" s="52">
        <v>753</v>
      </c>
      <c r="C156" s="52">
        <v>825</v>
      </c>
      <c r="D156" s="53">
        <f t="shared" si="2"/>
        <v>1.095617529880478</v>
      </c>
    </row>
    <row r="157" spans="1:4" ht="14.25">
      <c r="A157" s="54" t="s">
        <v>322</v>
      </c>
      <c r="B157" s="52">
        <v>14912</v>
      </c>
      <c r="C157" s="52">
        <v>15609</v>
      </c>
      <c r="D157" s="53">
        <f t="shared" si="2"/>
        <v>1.0467408798283262</v>
      </c>
    </row>
    <row r="158" spans="1:4" ht="14.25">
      <c r="A158" s="54" t="s">
        <v>323</v>
      </c>
      <c r="B158" s="52">
        <v>7211</v>
      </c>
      <c r="C158" s="52">
        <v>7577</v>
      </c>
      <c r="D158" s="53">
        <f t="shared" si="2"/>
        <v>1.0507557897656359</v>
      </c>
    </row>
    <row r="159" spans="1:4" ht="14.25">
      <c r="A159" s="54" t="s">
        <v>324</v>
      </c>
      <c r="B159" s="52">
        <v>1589</v>
      </c>
      <c r="C159" s="52">
        <v>1682</v>
      </c>
      <c r="D159" s="53">
        <f t="shared" si="2"/>
        <v>1.0585273757079925</v>
      </c>
    </row>
    <row r="160" spans="1:4" ht="14.25">
      <c r="A160" s="54" t="s">
        <v>325</v>
      </c>
      <c r="B160" s="52">
        <v>42</v>
      </c>
      <c r="C160" s="52">
        <v>55</v>
      </c>
      <c r="D160" s="53">
        <f t="shared" si="2"/>
        <v>1.3095238095238095</v>
      </c>
    </row>
    <row r="161" spans="1:4" ht="14.25">
      <c r="A161" s="51" t="s">
        <v>326</v>
      </c>
      <c r="B161" s="52">
        <f>SUM(B162:B163)</f>
        <v>121</v>
      </c>
      <c r="C161" s="52">
        <f>SUM(C162:C163)</f>
        <v>99</v>
      </c>
      <c r="D161" s="53">
        <f t="shared" si="2"/>
        <v>0.8181818181818182</v>
      </c>
    </row>
    <row r="162" spans="1:4" ht="14.25">
      <c r="A162" s="54" t="s">
        <v>327</v>
      </c>
      <c r="B162" s="52">
        <v>50</v>
      </c>
      <c r="C162" s="52">
        <v>12</v>
      </c>
      <c r="D162" s="53">
        <f t="shared" si="2"/>
        <v>0.24</v>
      </c>
    </row>
    <row r="163" spans="1:4" ht="14.25">
      <c r="A163" s="54" t="s">
        <v>328</v>
      </c>
      <c r="B163" s="52">
        <v>71</v>
      </c>
      <c r="C163" s="52">
        <v>87</v>
      </c>
      <c r="D163" s="53">
        <f t="shared" si="2"/>
        <v>1.2253521126760563</v>
      </c>
    </row>
    <row r="164" spans="1:4" ht="14.25">
      <c r="A164" s="51" t="s">
        <v>329</v>
      </c>
      <c r="B164" s="52">
        <f>SUM(B165:B165)</f>
        <v>58</v>
      </c>
      <c r="C164" s="52">
        <f>SUM(C165:C165)</f>
        <v>45</v>
      </c>
      <c r="D164" s="53">
        <f t="shared" si="2"/>
        <v>0.7758620689655172</v>
      </c>
    </row>
    <row r="165" spans="1:4" ht="14.25">
      <c r="A165" s="54" t="s">
        <v>330</v>
      </c>
      <c r="B165" s="52">
        <v>58</v>
      </c>
      <c r="C165" s="52">
        <v>45</v>
      </c>
      <c r="D165" s="53">
        <f t="shared" si="2"/>
        <v>0.7758620689655172</v>
      </c>
    </row>
    <row r="166" spans="1:4" ht="14.25">
      <c r="A166" s="51" t="s">
        <v>331</v>
      </c>
      <c r="B166" s="52">
        <f>SUM(B167:B168)</f>
        <v>564</v>
      </c>
      <c r="C166" s="52">
        <f>SUM(C167:C168)</f>
        <v>603</v>
      </c>
      <c r="D166" s="53">
        <f t="shared" si="2"/>
        <v>1.0691489361702127</v>
      </c>
    </row>
    <row r="167" spans="1:4" ht="14.25">
      <c r="A167" s="54" t="s">
        <v>332</v>
      </c>
      <c r="B167" s="52">
        <v>445</v>
      </c>
      <c r="C167" s="52">
        <v>458</v>
      </c>
      <c r="D167" s="53">
        <f t="shared" si="2"/>
        <v>1.0292134831460673</v>
      </c>
    </row>
    <row r="168" spans="1:4" ht="14.25">
      <c r="A168" s="54" t="s">
        <v>333</v>
      </c>
      <c r="B168" s="52">
        <v>119</v>
      </c>
      <c r="C168" s="52">
        <v>145</v>
      </c>
      <c r="D168" s="53">
        <f t="shared" si="2"/>
        <v>1.218487394957983</v>
      </c>
    </row>
    <row r="169" spans="1:4" ht="14.25">
      <c r="A169" s="51" t="s">
        <v>334</v>
      </c>
      <c r="B169" s="52">
        <f>SUM(B170:B171)</f>
        <v>1126</v>
      </c>
      <c r="C169" s="52">
        <f>SUM(C170:C170)</f>
        <v>634</v>
      </c>
      <c r="D169" s="53">
        <f t="shared" si="2"/>
        <v>0.5630550621669627</v>
      </c>
    </row>
    <row r="170" spans="1:4" ht="14.25">
      <c r="A170" s="54" t="s">
        <v>335</v>
      </c>
      <c r="B170" s="52">
        <v>600</v>
      </c>
      <c r="C170" s="52">
        <v>634</v>
      </c>
      <c r="D170" s="53">
        <f t="shared" si="2"/>
        <v>1.0566666666666666</v>
      </c>
    </row>
    <row r="171" spans="1:4" ht="14.25">
      <c r="A171" s="54" t="s">
        <v>336</v>
      </c>
      <c r="B171" s="52">
        <v>526</v>
      </c>
      <c r="C171" s="52">
        <v>542</v>
      </c>
      <c r="D171" s="53">
        <f t="shared" si="2"/>
        <v>1.0304182509505704</v>
      </c>
    </row>
    <row r="172" spans="1:4" ht="14.25">
      <c r="A172" s="51" t="s">
        <v>337</v>
      </c>
      <c r="B172" s="52">
        <f>B173</f>
        <v>450</v>
      </c>
      <c r="C172" s="52">
        <f>C173</f>
        <v>478</v>
      </c>
      <c r="D172" s="53">
        <f t="shared" si="2"/>
        <v>1.0622222222222222</v>
      </c>
    </row>
    <row r="173" spans="1:4" ht="14.25">
      <c r="A173" s="54" t="s">
        <v>338</v>
      </c>
      <c r="B173" s="52">
        <v>450</v>
      </c>
      <c r="C173" s="52">
        <v>478</v>
      </c>
      <c r="D173" s="53">
        <f t="shared" si="2"/>
        <v>1.0622222222222222</v>
      </c>
    </row>
    <row r="174" spans="1:4" ht="14.25">
      <c r="A174" s="51" t="s">
        <v>339</v>
      </c>
      <c r="B174" s="52">
        <f>SUM(B175,,B177,B179,B181,B185,B187)</f>
        <v>424</v>
      </c>
      <c r="C174" s="52">
        <f>SUM(C175,,C177,C179,C181,C185,C187)</f>
        <v>431</v>
      </c>
      <c r="D174" s="53">
        <f t="shared" si="2"/>
        <v>1.0165094339622642</v>
      </c>
    </row>
    <row r="175" spans="1:4" ht="14.25">
      <c r="A175" s="51" t="s">
        <v>340</v>
      </c>
      <c r="B175" s="52">
        <f>SUM(B176:B176)</f>
        <v>68</v>
      </c>
      <c r="C175" s="52">
        <f>SUM(C176:C176)</f>
        <v>79</v>
      </c>
      <c r="D175" s="53">
        <f t="shared" si="2"/>
        <v>1.161764705882353</v>
      </c>
    </row>
    <row r="176" spans="1:4" ht="14.25">
      <c r="A176" s="54" t="s">
        <v>218</v>
      </c>
      <c r="B176" s="52">
        <v>68</v>
      </c>
      <c r="C176" s="52">
        <v>79</v>
      </c>
      <c r="D176" s="53">
        <f t="shared" si="2"/>
        <v>1.161764705882353</v>
      </c>
    </row>
    <row r="177" spans="1:4" ht="14.25">
      <c r="A177" s="51" t="s">
        <v>341</v>
      </c>
      <c r="B177" s="52">
        <f>SUM(B178:B178)</f>
        <v>35</v>
      </c>
      <c r="C177" s="52">
        <f>SUM(C178:C178)</f>
        <v>12</v>
      </c>
      <c r="D177" s="53">
        <f t="shared" si="2"/>
        <v>0.34285714285714286</v>
      </c>
    </row>
    <row r="178" spans="1:4" ht="14.25">
      <c r="A178" s="54" t="s">
        <v>342</v>
      </c>
      <c r="B178" s="52">
        <v>35</v>
      </c>
      <c r="C178" s="52">
        <v>12</v>
      </c>
      <c r="D178" s="53">
        <f t="shared" si="2"/>
        <v>0.34285714285714286</v>
      </c>
    </row>
    <row r="179" spans="1:4" ht="14.25">
      <c r="A179" s="51" t="s">
        <v>343</v>
      </c>
      <c r="B179" s="52">
        <f>SUM(B180:B180)</f>
        <v>2</v>
      </c>
      <c r="C179" s="52">
        <f>SUM(C180:C180)</f>
        <v>10</v>
      </c>
      <c r="D179" s="53">
        <f t="shared" si="2"/>
        <v>5</v>
      </c>
    </row>
    <row r="180" spans="1:4" ht="14.25">
      <c r="A180" s="54" t="s">
        <v>344</v>
      </c>
      <c r="B180" s="52">
        <v>2</v>
      </c>
      <c r="C180" s="52">
        <v>10</v>
      </c>
      <c r="D180" s="53">
        <f t="shared" si="2"/>
        <v>5</v>
      </c>
    </row>
    <row r="181" spans="1:4" ht="14.25">
      <c r="A181" s="51" t="s">
        <v>345</v>
      </c>
      <c r="B181" s="52">
        <f>SUM(B182:B184)</f>
        <v>154</v>
      </c>
      <c r="C181" s="52">
        <f>SUM(C182:C184)</f>
        <v>180</v>
      </c>
      <c r="D181" s="53">
        <f t="shared" si="2"/>
        <v>1.1688311688311688</v>
      </c>
    </row>
    <row r="182" spans="1:4" ht="14.25">
      <c r="A182" s="54" t="s">
        <v>346</v>
      </c>
      <c r="B182" s="52">
        <v>94</v>
      </c>
      <c r="C182" s="52">
        <v>102</v>
      </c>
      <c r="D182" s="53">
        <f t="shared" si="2"/>
        <v>1.0851063829787233</v>
      </c>
    </row>
    <row r="183" spans="1:4" ht="14.25">
      <c r="A183" s="54" t="s">
        <v>347</v>
      </c>
      <c r="B183" s="52">
        <v>2</v>
      </c>
      <c r="C183" s="52">
        <v>13</v>
      </c>
      <c r="D183" s="53">
        <f t="shared" si="2"/>
        <v>6.5</v>
      </c>
    </row>
    <row r="184" spans="1:4" ht="14.25">
      <c r="A184" s="54" t="s">
        <v>348</v>
      </c>
      <c r="B184" s="52">
        <v>58</v>
      </c>
      <c r="C184" s="52">
        <v>65</v>
      </c>
      <c r="D184" s="53">
        <f t="shared" si="2"/>
        <v>1.1206896551724137</v>
      </c>
    </row>
    <row r="185" spans="1:4" ht="14.25">
      <c r="A185" s="51" t="s">
        <v>349</v>
      </c>
      <c r="B185" s="52">
        <f>B186</f>
        <v>110</v>
      </c>
      <c r="C185" s="52">
        <f>C186</f>
        <v>113</v>
      </c>
      <c r="D185" s="53">
        <f t="shared" si="2"/>
        <v>1.0272727272727273</v>
      </c>
    </row>
    <row r="186" spans="1:4" ht="14.25">
      <c r="A186" s="54" t="s">
        <v>350</v>
      </c>
      <c r="B186" s="52">
        <v>110</v>
      </c>
      <c r="C186" s="52">
        <v>113</v>
      </c>
      <c r="D186" s="53">
        <f t="shared" si="2"/>
        <v>1.0272727272727273</v>
      </c>
    </row>
    <row r="187" spans="1:4" ht="14.25">
      <c r="A187" s="51" t="s">
        <v>351</v>
      </c>
      <c r="B187" s="52">
        <f>B188</f>
        <v>55</v>
      </c>
      <c r="C187" s="52">
        <f>C188</f>
        <v>37</v>
      </c>
      <c r="D187" s="53">
        <f t="shared" si="2"/>
        <v>0.6727272727272727</v>
      </c>
    </row>
    <row r="188" spans="1:4" ht="14.25">
      <c r="A188" s="54" t="s">
        <v>352</v>
      </c>
      <c r="B188" s="52">
        <v>55</v>
      </c>
      <c r="C188" s="52">
        <v>37</v>
      </c>
      <c r="D188" s="53">
        <f t="shared" si="2"/>
        <v>0.6727272727272727</v>
      </c>
    </row>
    <row r="189" spans="1:4" ht="14.25">
      <c r="A189" s="51" t="s">
        <v>353</v>
      </c>
      <c r="B189" s="52">
        <f>SUM(B190,,B198,B201,B205)</f>
        <v>1647</v>
      </c>
      <c r="C189" s="52">
        <f>SUM(C190,,C198,C201,C205)</f>
        <v>1631</v>
      </c>
      <c r="D189" s="53">
        <f t="shared" si="2"/>
        <v>0.9902853673345476</v>
      </c>
    </row>
    <row r="190" spans="1:4" ht="14.25">
      <c r="A190" s="51" t="s">
        <v>354</v>
      </c>
      <c r="B190" s="52">
        <f>SUM(B191:B197)</f>
        <v>740</v>
      </c>
      <c r="C190" s="52">
        <f>SUM(C191:C197)</f>
        <v>744</v>
      </c>
      <c r="D190" s="53">
        <f t="shared" si="2"/>
        <v>1.0054054054054054</v>
      </c>
    </row>
    <row r="191" spans="1:4" ht="14.25">
      <c r="A191" s="54" t="s">
        <v>218</v>
      </c>
      <c r="B191" s="52">
        <v>111</v>
      </c>
      <c r="C191" s="52">
        <v>125</v>
      </c>
      <c r="D191" s="53">
        <f t="shared" si="2"/>
        <v>1.1261261261261262</v>
      </c>
    </row>
    <row r="192" spans="1:4" ht="14.25">
      <c r="A192" s="54" t="s">
        <v>219</v>
      </c>
      <c r="B192" s="52">
        <v>12</v>
      </c>
      <c r="C192" s="52">
        <v>12</v>
      </c>
      <c r="D192" s="53">
        <f t="shared" si="2"/>
        <v>1</v>
      </c>
    </row>
    <row r="193" spans="1:4" ht="14.25">
      <c r="A193" s="54" t="s">
        <v>355</v>
      </c>
      <c r="B193" s="52">
        <v>22</v>
      </c>
      <c r="C193" s="52">
        <v>18</v>
      </c>
      <c r="D193" s="53">
        <f t="shared" si="2"/>
        <v>0.8181818181818182</v>
      </c>
    </row>
    <row r="194" spans="1:4" ht="14.25">
      <c r="A194" s="54" t="s">
        <v>356</v>
      </c>
      <c r="B194" s="52">
        <v>281</v>
      </c>
      <c r="C194" s="52">
        <v>299</v>
      </c>
      <c r="D194" s="53">
        <f t="shared" si="2"/>
        <v>1.0640569395017794</v>
      </c>
    </row>
    <row r="195" spans="1:4" ht="14.25">
      <c r="A195" s="54" t="s">
        <v>357</v>
      </c>
      <c r="B195" s="52">
        <v>237</v>
      </c>
      <c r="C195" s="52">
        <v>256</v>
      </c>
      <c r="D195" s="53">
        <f t="shared" si="2"/>
        <v>1.080168776371308</v>
      </c>
    </row>
    <row r="196" spans="1:4" ht="14.25">
      <c r="A196" s="54" t="s">
        <v>358</v>
      </c>
      <c r="B196" s="52">
        <v>2</v>
      </c>
      <c r="C196" s="52">
        <v>7</v>
      </c>
      <c r="D196" s="53">
        <f t="shared" si="2"/>
        <v>3.5</v>
      </c>
    </row>
    <row r="197" spans="1:4" ht="14.25">
      <c r="A197" s="54" t="s">
        <v>359</v>
      </c>
      <c r="B197" s="52">
        <v>75</v>
      </c>
      <c r="C197" s="52">
        <v>27</v>
      </c>
      <c r="D197" s="53">
        <f aca="true" t="shared" si="3" ref="D197:D260">C197/B197</f>
        <v>0.36</v>
      </c>
    </row>
    <row r="198" spans="1:4" ht="14.25">
      <c r="A198" s="51" t="s">
        <v>360</v>
      </c>
      <c r="B198" s="52">
        <f>SUM(B199:B200)</f>
        <v>145</v>
      </c>
      <c r="C198" s="52">
        <f>SUM(C199:C200)</f>
        <v>106</v>
      </c>
      <c r="D198" s="53">
        <f t="shared" si="3"/>
        <v>0.7310344827586207</v>
      </c>
    </row>
    <row r="199" spans="1:4" ht="14.25">
      <c r="A199" s="54" t="s">
        <v>361</v>
      </c>
      <c r="B199" s="52">
        <v>94</v>
      </c>
      <c r="C199" s="52">
        <v>40</v>
      </c>
      <c r="D199" s="53">
        <f t="shared" si="3"/>
        <v>0.425531914893617</v>
      </c>
    </row>
    <row r="200" spans="1:4" ht="14.25">
      <c r="A200" s="54" t="s">
        <v>362</v>
      </c>
      <c r="B200" s="52">
        <v>51</v>
      </c>
      <c r="C200" s="52">
        <v>66</v>
      </c>
      <c r="D200" s="53">
        <f t="shared" si="3"/>
        <v>1.2941176470588236</v>
      </c>
    </row>
    <row r="201" spans="1:4" ht="14.25">
      <c r="A201" s="51" t="s">
        <v>363</v>
      </c>
      <c r="B201" s="52">
        <f>SUM(B202:B204)</f>
        <v>615</v>
      </c>
      <c r="C201" s="52">
        <f>SUM(C202:C204)</f>
        <v>640</v>
      </c>
      <c r="D201" s="53">
        <f t="shared" si="3"/>
        <v>1.0406504065040652</v>
      </c>
    </row>
    <row r="202" spans="1:4" ht="14.25">
      <c r="A202" s="54" t="s">
        <v>218</v>
      </c>
      <c r="B202" s="52">
        <v>279</v>
      </c>
      <c r="C202" s="52">
        <v>287</v>
      </c>
      <c r="D202" s="53">
        <f t="shared" si="3"/>
        <v>1.028673835125448</v>
      </c>
    </row>
    <row r="203" spans="1:4" ht="14.25">
      <c r="A203" s="54" t="s">
        <v>364</v>
      </c>
      <c r="B203" s="52">
        <v>14</v>
      </c>
      <c r="C203" s="52">
        <v>14</v>
      </c>
      <c r="D203" s="53">
        <f t="shared" si="3"/>
        <v>1</v>
      </c>
    </row>
    <row r="204" spans="1:4" ht="14.25">
      <c r="A204" s="54" t="s">
        <v>365</v>
      </c>
      <c r="B204" s="52">
        <v>322</v>
      </c>
      <c r="C204" s="52">
        <v>339</v>
      </c>
      <c r="D204" s="53">
        <f t="shared" si="3"/>
        <v>1.0527950310559007</v>
      </c>
    </row>
    <row r="205" spans="1:4" ht="14.25">
      <c r="A205" s="51" t="s">
        <v>366</v>
      </c>
      <c r="B205" s="52">
        <f>SUM(B206:B207)</f>
        <v>147</v>
      </c>
      <c r="C205" s="52">
        <f>SUM(C207:C207)</f>
        <v>141</v>
      </c>
      <c r="D205" s="53">
        <f t="shared" si="3"/>
        <v>0.9591836734693877</v>
      </c>
    </row>
    <row r="206" spans="1:4" ht="14.25">
      <c r="A206" s="54" t="s">
        <v>367</v>
      </c>
      <c r="B206" s="52">
        <v>10</v>
      </c>
      <c r="C206" s="52">
        <v>10</v>
      </c>
      <c r="D206" s="53">
        <f t="shared" si="3"/>
        <v>1</v>
      </c>
    </row>
    <row r="207" spans="1:4" ht="14.25">
      <c r="A207" s="54" t="s">
        <v>368</v>
      </c>
      <c r="B207" s="52">
        <v>137</v>
      </c>
      <c r="C207" s="52">
        <v>141</v>
      </c>
      <c r="D207" s="53">
        <f t="shared" si="3"/>
        <v>1.0291970802919708</v>
      </c>
    </row>
    <row r="208" spans="1:4" ht="14.25">
      <c r="A208" s="51" t="s">
        <v>369</v>
      </c>
      <c r="B208" s="52">
        <f>SUM(B209,B215,B221,B223,B226,B230,B236,B241,B244,B256,B258,B250,B253,B261,B264,B267)</f>
        <v>25872</v>
      </c>
      <c r="C208" s="52">
        <f>SUM(C209,C215,C221,C223,C226,C230,C236,C241,C244,C256,C258,C250,C253,C261,C267)</f>
        <v>26542</v>
      </c>
      <c r="D208" s="53">
        <f t="shared" si="3"/>
        <v>1.0258967223252937</v>
      </c>
    </row>
    <row r="209" spans="1:4" ht="14.25">
      <c r="A209" s="51" t="s">
        <v>370</v>
      </c>
      <c r="B209" s="52">
        <f>SUM(B210:B214)</f>
        <v>1309</v>
      </c>
      <c r="C209" s="52">
        <f>SUM(C210:C214)</f>
        <v>1361</v>
      </c>
      <c r="D209" s="53">
        <f t="shared" si="3"/>
        <v>1.0397249809014515</v>
      </c>
    </row>
    <row r="210" spans="1:4" ht="14.25">
      <c r="A210" s="54" t="s">
        <v>218</v>
      </c>
      <c r="B210" s="52">
        <v>689</v>
      </c>
      <c r="C210" s="52">
        <v>719</v>
      </c>
      <c r="D210" s="53">
        <f t="shared" si="3"/>
        <v>1.0435413642960814</v>
      </c>
    </row>
    <row r="211" spans="1:4" ht="14.25">
      <c r="A211" s="54" t="s">
        <v>219</v>
      </c>
      <c r="B211" s="52">
        <v>1</v>
      </c>
      <c r="C211" s="52">
        <v>5</v>
      </c>
      <c r="D211" s="53">
        <f t="shared" si="3"/>
        <v>5</v>
      </c>
    </row>
    <row r="212" spans="1:4" ht="14.25">
      <c r="A212" s="54" t="s">
        <v>371</v>
      </c>
      <c r="B212" s="52">
        <v>3</v>
      </c>
      <c r="C212" s="52">
        <v>3</v>
      </c>
      <c r="D212" s="53">
        <f t="shared" si="3"/>
        <v>1</v>
      </c>
    </row>
    <row r="213" spans="1:4" ht="14.25">
      <c r="A213" s="54" t="s">
        <v>372</v>
      </c>
      <c r="B213" s="52">
        <v>4</v>
      </c>
      <c r="C213" s="52">
        <v>4</v>
      </c>
      <c r="D213" s="53">
        <f t="shared" si="3"/>
        <v>1</v>
      </c>
    </row>
    <row r="214" spans="1:4" ht="14.25">
      <c r="A214" s="54" t="s">
        <v>373</v>
      </c>
      <c r="B214" s="52">
        <v>612</v>
      </c>
      <c r="C214" s="52">
        <v>630</v>
      </c>
      <c r="D214" s="53">
        <f t="shared" si="3"/>
        <v>1.0294117647058822</v>
      </c>
    </row>
    <row r="215" spans="1:4" ht="14.25">
      <c r="A215" s="51" t="s">
        <v>374</v>
      </c>
      <c r="B215" s="52">
        <f>SUM(B216:B220)</f>
        <v>994</v>
      </c>
      <c r="C215" s="52">
        <f>SUM(C216:C220)</f>
        <v>1040</v>
      </c>
      <c r="D215" s="53">
        <f t="shared" si="3"/>
        <v>1.0462776659959758</v>
      </c>
    </row>
    <row r="216" spans="1:4" ht="14.25">
      <c r="A216" s="54" t="s">
        <v>218</v>
      </c>
      <c r="B216" s="52">
        <v>320</v>
      </c>
      <c r="C216" s="52">
        <v>330</v>
      </c>
      <c r="D216" s="53">
        <f t="shared" si="3"/>
        <v>1.03125</v>
      </c>
    </row>
    <row r="217" spans="1:4" ht="14.25">
      <c r="A217" s="54" t="s">
        <v>375</v>
      </c>
      <c r="B217" s="52">
        <v>1</v>
      </c>
      <c r="C217" s="52">
        <v>4</v>
      </c>
      <c r="D217" s="53">
        <f t="shared" si="3"/>
        <v>4</v>
      </c>
    </row>
    <row r="218" spans="1:4" ht="14.25">
      <c r="A218" s="54" t="s">
        <v>376</v>
      </c>
      <c r="B218" s="52">
        <v>493</v>
      </c>
      <c r="C218" s="52">
        <v>518</v>
      </c>
      <c r="D218" s="53">
        <f t="shared" si="3"/>
        <v>1.050709939148073</v>
      </c>
    </row>
    <row r="219" spans="1:4" ht="14.25">
      <c r="A219" s="54" t="s">
        <v>377</v>
      </c>
      <c r="B219" s="52">
        <v>6</v>
      </c>
      <c r="C219" s="52">
        <v>5</v>
      </c>
      <c r="D219" s="53">
        <f t="shared" si="3"/>
        <v>0.8333333333333334</v>
      </c>
    </row>
    <row r="220" spans="1:4" ht="14.25">
      <c r="A220" s="54" t="s">
        <v>378</v>
      </c>
      <c r="B220" s="52">
        <v>174</v>
      </c>
      <c r="C220" s="52">
        <v>183</v>
      </c>
      <c r="D220" s="53">
        <f t="shared" si="3"/>
        <v>1.0517241379310345</v>
      </c>
    </row>
    <row r="221" spans="1:4" ht="14.25">
      <c r="A221" s="51" t="s">
        <v>379</v>
      </c>
      <c r="B221" s="52">
        <f>SUM(B222:B222)</f>
        <v>1963</v>
      </c>
      <c r="C221" s="52">
        <f>SUM(C222:C222)</f>
        <v>2179</v>
      </c>
      <c r="D221" s="53">
        <f t="shared" si="3"/>
        <v>1.1100356597045338</v>
      </c>
    </row>
    <row r="222" spans="1:4" ht="18" customHeight="1">
      <c r="A222" s="54" t="s">
        <v>380</v>
      </c>
      <c r="B222" s="52">
        <v>1963</v>
      </c>
      <c r="C222" s="52">
        <v>2179</v>
      </c>
      <c r="D222" s="53">
        <f t="shared" si="3"/>
        <v>1.1100356597045338</v>
      </c>
    </row>
    <row r="223" spans="1:4" ht="14.25">
      <c r="A223" s="51" t="s">
        <v>381</v>
      </c>
      <c r="B223" s="52">
        <f>SUM(B224:B225)</f>
        <v>6019</v>
      </c>
      <c r="C223" s="52">
        <f>SUM(C224:C225)</f>
        <v>6199</v>
      </c>
      <c r="D223" s="53">
        <f t="shared" si="3"/>
        <v>1.0299052998837017</v>
      </c>
    </row>
    <row r="224" spans="1:4" ht="14.25">
      <c r="A224" s="54" t="s">
        <v>382</v>
      </c>
      <c r="B224" s="52">
        <v>2473</v>
      </c>
      <c r="C224" s="52">
        <v>2547</v>
      </c>
      <c r="D224" s="53">
        <f t="shared" si="3"/>
        <v>1.0299231702385767</v>
      </c>
    </row>
    <row r="225" spans="1:4" ht="14.25">
      <c r="A225" s="54" t="s">
        <v>383</v>
      </c>
      <c r="B225" s="52">
        <v>3546</v>
      </c>
      <c r="C225" s="52">
        <v>3652</v>
      </c>
      <c r="D225" s="53">
        <f t="shared" si="3"/>
        <v>1.029892836999436</v>
      </c>
    </row>
    <row r="226" spans="1:4" ht="14.25">
      <c r="A226" s="51" t="s">
        <v>384</v>
      </c>
      <c r="B226" s="52">
        <f>SUM(B227:B229)</f>
        <v>281</v>
      </c>
      <c r="C226" s="52">
        <f>SUM(C227:C229)</f>
        <v>305</v>
      </c>
      <c r="D226" s="53">
        <f t="shared" si="3"/>
        <v>1.085409252669039</v>
      </c>
    </row>
    <row r="227" spans="1:4" ht="14.25">
      <c r="A227" s="54" t="s">
        <v>385</v>
      </c>
      <c r="B227" s="52">
        <v>39</v>
      </c>
      <c r="C227" s="52">
        <v>48</v>
      </c>
      <c r="D227" s="53">
        <f t="shared" si="3"/>
        <v>1.2307692307692308</v>
      </c>
    </row>
    <row r="228" spans="1:4" ht="14.25">
      <c r="A228" s="54" t="s">
        <v>386</v>
      </c>
      <c r="B228" s="52">
        <v>7</v>
      </c>
      <c r="C228" s="52">
        <v>7</v>
      </c>
      <c r="D228" s="53">
        <f t="shared" si="3"/>
        <v>1</v>
      </c>
    </row>
    <row r="229" spans="1:4" ht="14.25">
      <c r="A229" s="54" t="s">
        <v>387</v>
      </c>
      <c r="B229" s="52">
        <v>235</v>
      </c>
      <c r="C229" s="52">
        <v>250</v>
      </c>
      <c r="D229" s="53">
        <f t="shared" si="3"/>
        <v>1.0638297872340425</v>
      </c>
    </row>
    <row r="230" spans="1:4" ht="14.25">
      <c r="A230" s="51" t="s">
        <v>388</v>
      </c>
      <c r="B230" s="52">
        <f>SUM(B231:B235)</f>
        <v>557</v>
      </c>
      <c r="C230" s="52">
        <f>SUM(C231:C235)</f>
        <v>581</v>
      </c>
      <c r="D230" s="53">
        <f t="shared" si="3"/>
        <v>1.0430879712746859</v>
      </c>
    </row>
    <row r="231" spans="1:4" ht="14.25">
      <c r="A231" s="54" t="s">
        <v>389</v>
      </c>
      <c r="B231" s="52">
        <v>45</v>
      </c>
      <c r="C231" s="52">
        <v>46</v>
      </c>
      <c r="D231" s="53">
        <f t="shared" si="3"/>
        <v>1.0222222222222221</v>
      </c>
    </row>
    <row r="232" spans="1:4" ht="14.25">
      <c r="A232" s="54" t="s">
        <v>390</v>
      </c>
      <c r="B232" s="52">
        <v>38</v>
      </c>
      <c r="C232" s="52">
        <v>38</v>
      </c>
      <c r="D232" s="53">
        <f t="shared" si="3"/>
        <v>1</v>
      </c>
    </row>
    <row r="233" spans="1:4" ht="14.25">
      <c r="A233" s="54" t="s">
        <v>391</v>
      </c>
      <c r="B233" s="52">
        <v>126</v>
      </c>
      <c r="C233" s="52">
        <v>135</v>
      </c>
      <c r="D233" s="53">
        <f t="shared" si="3"/>
        <v>1.0714285714285714</v>
      </c>
    </row>
    <row r="234" spans="1:4" ht="14.25">
      <c r="A234" s="54" t="s">
        <v>392</v>
      </c>
      <c r="B234" s="52">
        <v>35</v>
      </c>
      <c r="C234" s="52">
        <v>30</v>
      </c>
      <c r="D234" s="53">
        <f t="shared" si="3"/>
        <v>0.8571428571428571</v>
      </c>
    </row>
    <row r="235" spans="1:4" ht="14.25">
      <c r="A235" s="54" t="s">
        <v>393</v>
      </c>
      <c r="B235" s="52">
        <v>313</v>
      </c>
      <c r="C235" s="52">
        <v>332</v>
      </c>
      <c r="D235" s="53">
        <f t="shared" si="3"/>
        <v>1.060702875399361</v>
      </c>
    </row>
    <row r="236" spans="1:4" ht="14.25">
      <c r="A236" s="51" t="s">
        <v>394</v>
      </c>
      <c r="B236" s="52">
        <f>SUM(B237:B240)</f>
        <v>104</v>
      </c>
      <c r="C236" s="52">
        <f>SUM(C237:C240)</f>
        <v>108</v>
      </c>
      <c r="D236" s="53">
        <f t="shared" si="3"/>
        <v>1.0384615384615385</v>
      </c>
    </row>
    <row r="237" spans="1:4" ht="14.25">
      <c r="A237" s="54" t="s">
        <v>395</v>
      </c>
      <c r="B237" s="52">
        <v>22</v>
      </c>
      <c r="C237" s="52">
        <v>23</v>
      </c>
      <c r="D237" s="53">
        <f t="shared" si="3"/>
        <v>1.0454545454545454</v>
      </c>
    </row>
    <row r="238" spans="1:4" ht="14.25">
      <c r="A238" s="54" t="s">
        <v>396</v>
      </c>
      <c r="B238" s="52">
        <v>69</v>
      </c>
      <c r="C238" s="52">
        <v>69</v>
      </c>
      <c r="D238" s="53">
        <f t="shared" si="3"/>
        <v>1</v>
      </c>
    </row>
    <row r="239" spans="1:4" ht="14.25">
      <c r="A239" s="54" t="s">
        <v>397</v>
      </c>
      <c r="B239" s="52">
        <v>9</v>
      </c>
      <c r="C239" s="52">
        <v>11</v>
      </c>
      <c r="D239" s="53">
        <f t="shared" si="3"/>
        <v>1.2222222222222223</v>
      </c>
    </row>
    <row r="240" spans="1:4" ht="14.25">
      <c r="A240" s="54" t="s">
        <v>398</v>
      </c>
      <c r="B240" s="52">
        <v>4</v>
      </c>
      <c r="C240" s="52">
        <v>5</v>
      </c>
      <c r="D240" s="53">
        <f t="shared" si="3"/>
        <v>1.25</v>
      </c>
    </row>
    <row r="241" spans="1:4" ht="14.25">
      <c r="A241" s="51" t="s">
        <v>399</v>
      </c>
      <c r="B241" s="52">
        <f>SUM(B242:B243)</f>
        <v>428</v>
      </c>
      <c r="C241" s="52">
        <f>SUM(C242:C243)</f>
        <v>443</v>
      </c>
      <c r="D241" s="53">
        <f t="shared" si="3"/>
        <v>1.0350467289719627</v>
      </c>
    </row>
    <row r="242" spans="1:4" ht="14.25">
      <c r="A242" s="54" t="s">
        <v>400</v>
      </c>
      <c r="B242" s="52">
        <v>68</v>
      </c>
      <c r="C242" s="52">
        <v>72</v>
      </c>
      <c r="D242" s="53">
        <f t="shared" si="3"/>
        <v>1.0588235294117647</v>
      </c>
    </row>
    <row r="243" spans="1:4" ht="14.25">
      <c r="A243" s="54" t="s">
        <v>401</v>
      </c>
      <c r="B243" s="52">
        <v>360</v>
      </c>
      <c r="C243" s="52">
        <v>371</v>
      </c>
      <c r="D243" s="53">
        <f t="shared" si="3"/>
        <v>1.0305555555555554</v>
      </c>
    </row>
    <row r="244" spans="1:4" ht="14.25">
      <c r="A244" s="51" t="s">
        <v>402</v>
      </c>
      <c r="B244" s="52">
        <f>SUM(B245:B249)</f>
        <v>181</v>
      </c>
      <c r="C244" s="52">
        <f>SUM(C245:C249)</f>
        <v>180</v>
      </c>
      <c r="D244" s="53">
        <f t="shared" si="3"/>
        <v>0.994475138121547</v>
      </c>
    </row>
    <row r="245" spans="1:4" ht="14.25">
      <c r="A245" s="54" t="s">
        <v>218</v>
      </c>
      <c r="B245" s="52">
        <v>86</v>
      </c>
      <c r="C245" s="52">
        <v>92</v>
      </c>
      <c r="D245" s="53">
        <f t="shared" si="3"/>
        <v>1.069767441860465</v>
      </c>
    </row>
    <row r="246" spans="1:4" ht="14.25">
      <c r="A246" s="54" t="s">
        <v>219</v>
      </c>
      <c r="B246" s="52">
        <v>33</v>
      </c>
      <c r="C246" s="52">
        <v>30</v>
      </c>
      <c r="D246" s="53">
        <f t="shared" si="3"/>
        <v>0.9090909090909091</v>
      </c>
    </row>
    <row r="247" spans="1:4" ht="14.25">
      <c r="A247" s="54" t="s">
        <v>403</v>
      </c>
      <c r="B247" s="52">
        <v>18</v>
      </c>
      <c r="C247" s="52">
        <v>19</v>
      </c>
      <c r="D247" s="53">
        <f t="shared" si="3"/>
        <v>1.0555555555555556</v>
      </c>
    </row>
    <row r="248" spans="1:4" ht="14.25">
      <c r="A248" s="54" t="s">
        <v>404</v>
      </c>
      <c r="B248" s="52">
        <v>38</v>
      </c>
      <c r="C248" s="52">
        <v>29</v>
      </c>
      <c r="D248" s="53">
        <f t="shared" si="3"/>
        <v>0.7631578947368421</v>
      </c>
    </row>
    <row r="249" spans="1:4" ht="14.25">
      <c r="A249" s="54" t="s">
        <v>405</v>
      </c>
      <c r="B249" s="52">
        <v>6</v>
      </c>
      <c r="C249" s="52">
        <v>10</v>
      </c>
      <c r="D249" s="53">
        <f t="shared" si="3"/>
        <v>1.6666666666666667</v>
      </c>
    </row>
    <row r="250" spans="1:4" ht="14.25">
      <c r="A250" s="51" t="s">
        <v>406</v>
      </c>
      <c r="B250" s="52">
        <f>SUM(B251:B252)</f>
        <v>11763</v>
      </c>
      <c r="C250" s="52">
        <f>SUM(C251:C252)</f>
        <v>12094</v>
      </c>
      <c r="D250" s="53">
        <f t="shared" si="3"/>
        <v>1.0281390801666241</v>
      </c>
    </row>
    <row r="251" spans="1:4" ht="14.25">
      <c r="A251" s="55" t="s">
        <v>407</v>
      </c>
      <c r="B251" s="52">
        <v>949</v>
      </c>
      <c r="C251" s="52">
        <v>956</v>
      </c>
      <c r="D251" s="53">
        <f t="shared" si="3"/>
        <v>1.0073761854583771</v>
      </c>
    </row>
    <row r="252" spans="1:4" ht="14.25">
      <c r="A252" s="55" t="s">
        <v>408</v>
      </c>
      <c r="B252" s="52">
        <v>10814</v>
      </c>
      <c r="C252" s="52">
        <v>11138</v>
      </c>
      <c r="D252" s="53">
        <f t="shared" si="3"/>
        <v>1.02996116145737</v>
      </c>
    </row>
    <row r="253" spans="1:4" ht="14.25">
      <c r="A253" s="51" t="s">
        <v>409</v>
      </c>
      <c r="B253" s="52">
        <f>SUM(B254:B255)</f>
        <v>1086</v>
      </c>
      <c r="C253" s="52">
        <f>SUM(C254:C255)</f>
        <v>1117</v>
      </c>
      <c r="D253" s="53">
        <f t="shared" si="3"/>
        <v>1.0285451197053408</v>
      </c>
    </row>
    <row r="254" spans="1:4" ht="14.25">
      <c r="A254" s="55" t="s">
        <v>410</v>
      </c>
      <c r="B254" s="52">
        <v>31</v>
      </c>
      <c r="C254" s="52">
        <v>30</v>
      </c>
      <c r="D254" s="53">
        <f t="shared" si="3"/>
        <v>0.967741935483871</v>
      </c>
    </row>
    <row r="255" spans="1:4" ht="14.25">
      <c r="A255" s="55" t="s">
        <v>411</v>
      </c>
      <c r="B255" s="52">
        <v>1055</v>
      </c>
      <c r="C255" s="52">
        <v>1087</v>
      </c>
      <c r="D255" s="53">
        <f t="shared" si="3"/>
        <v>1.0303317535545025</v>
      </c>
    </row>
    <row r="256" spans="1:4" ht="14.25">
      <c r="A256" s="51" t="s">
        <v>412</v>
      </c>
      <c r="B256" s="52">
        <f>SUM(B257:B257)</f>
        <v>66</v>
      </c>
      <c r="C256" s="52">
        <f>SUM(C257:C257)</f>
        <v>86</v>
      </c>
      <c r="D256" s="53">
        <f t="shared" si="3"/>
        <v>1.303030303030303</v>
      </c>
    </row>
    <row r="257" spans="1:4" ht="14.25">
      <c r="A257" s="54" t="s">
        <v>413</v>
      </c>
      <c r="B257" s="52">
        <v>66</v>
      </c>
      <c r="C257" s="52">
        <v>86</v>
      </c>
      <c r="D257" s="53">
        <f t="shared" si="3"/>
        <v>1.303030303030303</v>
      </c>
    </row>
    <row r="258" spans="1:4" ht="14.25">
      <c r="A258" s="51" t="s">
        <v>414</v>
      </c>
      <c r="B258" s="52">
        <f>SUM(B259:B260)</f>
        <v>78</v>
      </c>
      <c r="C258" s="52">
        <f>SUM(C259:C260)</f>
        <v>81</v>
      </c>
      <c r="D258" s="53">
        <f t="shared" si="3"/>
        <v>1.0384615384615385</v>
      </c>
    </row>
    <row r="259" spans="1:4" ht="14.25">
      <c r="A259" s="54" t="s">
        <v>218</v>
      </c>
      <c r="B259" s="52">
        <v>39</v>
      </c>
      <c r="C259" s="52">
        <v>46</v>
      </c>
      <c r="D259" s="53">
        <f t="shared" si="3"/>
        <v>1.1794871794871795</v>
      </c>
    </row>
    <row r="260" spans="1:4" ht="14.25">
      <c r="A260" s="54" t="s">
        <v>415</v>
      </c>
      <c r="B260" s="52">
        <v>39</v>
      </c>
      <c r="C260" s="52">
        <v>35</v>
      </c>
      <c r="D260" s="53">
        <f t="shared" si="3"/>
        <v>0.8974358974358975</v>
      </c>
    </row>
    <row r="261" spans="1:4" ht="14.25">
      <c r="A261" s="51" t="s">
        <v>416</v>
      </c>
      <c r="B261" s="52">
        <f>SUM(B262:B263)</f>
        <v>728</v>
      </c>
      <c r="C261" s="52">
        <f>SUM(C262:C263)</f>
        <v>754</v>
      </c>
      <c r="D261" s="53">
        <f aca="true" t="shared" si="4" ref="D261:D324">C261/B261</f>
        <v>1.0357142857142858</v>
      </c>
    </row>
    <row r="262" spans="1:4" ht="14.25">
      <c r="A262" s="56" t="s">
        <v>417</v>
      </c>
      <c r="B262" s="52">
        <v>1</v>
      </c>
      <c r="C262" s="52">
        <v>4</v>
      </c>
      <c r="D262" s="53">
        <f t="shared" si="4"/>
        <v>4</v>
      </c>
    </row>
    <row r="263" spans="1:4" ht="14.25">
      <c r="A263" s="54" t="s">
        <v>418</v>
      </c>
      <c r="B263" s="52">
        <v>727</v>
      </c>
      <c r="C263" s="52">
        <v>750</v>
      </c>
      <c r="D263" s="53">
        <f t="shared" si="4"/>
        <v>1.031636863823934</v>
      </c>
    </row>
    <row r="264" spans="1:4" ht="14.25">
      <c r="A264" s="51" t="s">
        <v>419</v>
      </c>
      <c r="B264" s="52">
        <f>B265+B266</f>
        <v>301</v>
      </c>
      <c r="C264" s="52">
        <f>C265+C266</f>
        <v>315</v>
      </c>
      <c r="D264" s="53">
        <f t="shared" si="4"/>
        <v>1.0465116279069768</v>
      </c>
    </row>
    <row r="265" spans="1:4" ht="14.25">
      <c r="A265" s="57" t="s">
        <v>420</v>
      </c>
      <c r="B265" s="52">
        <v>2</v>
      </c>
      <c r="C265" s="52">
        <v>3</v>
      </c>
      <c r="D265" s="53">
        <f t="shared" si="4"/>
        <v>1.5</v>
      </c>
    </row>
    <row r="266" spans="1:4" ht="14.25">
      <c r="A266" s="57" t="s">
        <v>421</v>
      </c>
      <c r="B266" s="52">
        <v>299</v>
      </c>
      <c r="C266" s="52">
        <v>312</v>
      </c>
      <c r="D266" s="53">
        <f t="shared" si="4"/>
        <v>1.0434782608695652</v>
      </c>
    </row>
    <row r="267" spans="1:4" ht="14.25">
      <c r="A267" s="58" t="s">
        <v>422</v>
      </c>
      <c r="B267" s="52">
        <f>B268</f>
        <v>14</v>
      </c>
      <c r="C267" s="52">
        <f>C268</f>
        <v>14</v>
      </c>
      <c r="D267" s="53">
        <f t="shared" si="4"/>
        <v>1</v>
      </c>
    </row>
    <row r="268" spans="1:4" ht="14.25">
      <c r="A268" s="57" t="s">
        <v>423</v>
      </c>
      <c r="B268" s="52">
        <v>14</v>
      </c>
      <c r="C268" s="52">
        <v>14</v>
      </c>
      <c r="D268" s="53">
        <f t="shared" si="4"/>
        <v>1</v>
      </c>
    </row>
    <row r="269" spans="1:4" ht="14.25">
      <c r="A269" s="51" t="s">
        <v>424</v>
      </c>
      <c r="B269" s="52">
        <f>SUM(B270,B273,B276,B279,B284,B292,B294,B298,)</f>
        <v>22446</v>
      </c>
      <c r="C269" s="52">
        <f>SUM(C270,C273,C276,C279,C284,C292,C294,C298,)</f>
        <v>23985</v>
      </c>
      <c r="D269" s="53">
        <f t="shared" si="4"/>
        <v>1.0685645549318363</v>
      </c>
    </row>
    <row r="270" spans="1:4" ht="14.25">
      <c r="A270" s="51" t="s">
        <v>425</v>
      </c>
      <c r="B270" s="52">
        <f>SUM(B271:B272)</f>
        <v>207</v>
      </c>
      <c r="C270" s="52">
        <f>SUM(C271:C272)</f>
        <v>237</v>
      </c>
      <c r="D270" s="53">
        <f t="shared" si="4"/>
        <v>1.144927536231884</v>
      </c>
    </row>
    <row r="271" spans="1:4" ht="14.25">
      <c r="A271" s="54" t="s">
        <v>218</v>
      </c>
      <c r="B271" s="52">
        <v>187</v>
      </c>
      <c r="C271" s="52">
        <v>216</v>
      </c>
      <c r="D271" s="53">
        <f t="shared" si="4"/>
        <v>1.1550802139037433</v>
      </c>
    </row>
    <row r="272" spans="1:4" ht="14.25">
      <c r="A272" s="54" t="s">
        <v>426</v>
      </c>
      <c r="B272" s="52">
        <v>20</v>
      </c>
      <c r="C272" s="52">
        <v>21</v>
      </c>
      <c r="D272" s="53">
        <f t="shared" si="4"/>
        <v>1.05</v>
      </c>
    </row>
    <row r="273" spans="1:4" ht="14.25">
      <c r="A273" s="51" t="s">
        <v>427</v>
      </c>
      <c r="B273" s="52">
        <f>SUM(B274:B275)</f>
        <v>5386</v>
      </c>
      <c r="C273" s="52">
        <f>SUM(C274:C275)</f>
        <v>5651</v>
      </c>
      <c r="D273" s="53">
        <f t="shared" si="4"/>
        <v>1.0492016338655774</v>
      </c>
    </row>
    <row r="274" spans="1:4" ht="14.25">
      <c r="A274" s="54" t="s">
        <v>428</v>
      </c>
      <c r="B274" s="52">
        <v>5094</v>
      </c>
      <c r="C274" s="52">
        <v>5295</v>
      </c>
      <c r="D274" s="53">
        <f t="shared" si="4"/>
        <v>1.0394581861012957</v>
      </c>
    </row>
    <row r="275" spans="1:4" ht="14.25">
      <c r="A275" s="54" t="s">
        <v>429</v>
      </c>
      <c r="B275" s="52">
        <v>292</v>
      </c>
      <c r="C275" s="52">
        <v>356</v>
      </c>
      <c r="D275" s="53">
        <f t="shared" si="4"/>
        <v>1.2191780821917808</v>
      </c>
    </row>
    <row r="276" spans="1:4" ht="14.25">
      <c r="A276" s="51" t="s">
        <v>430</v>
      </c>
      <c r="B276" s="52">
        <f>SUM(B277:B278)</f>
        <v>4134</v>
      </c>
      <c r="C276" s="52">
        <f>SUM(C277:C278)</f>
        <v>4363</v>
      </c>
      <c r="D276" s="53">
        <f t="shared" si="4"/>
        <v>1.0553942912433478</v>
      </c>
    </row>
    <row r="277" spans="1:4" ht="14.25">
      <c r="A277" s="54" t="s">
        <v>431</v>
      </c>
      <c r="B277" s="52">
        <v>3763</v>
      </c>
      <c r="C277" s="52">
        <v>3965</v>
      </c>
      <c r="D277" s="53">
        <f t="shared" si="4"/>
        <v>1.0536805740100983</v>
      </c>
    </row>
    <row r="278" spans="1:4" ht="14.25">
      <c r="A278" s="54" t="s">
        <v>432</v>
      </c>
      <c r="B278" s="52">
        <v>371</v>
      </c>
      <c r="C278" s="52">
        <v>398</v>
      </c>
      <c r="D278" s="53">
        <f t="shared" si="4"/>
        <v>1.0727762803234502</v>
      </c>
    </row>
    <row r="279" spans="1:4" ht="14.25">
      <c r="A279" s="51" t="s">
        <v>433</v>
      </c>
      <c r="B279" s="52">
        <f>SUM(B280:B283)</f>
        <v>2280</v>
      </c>
      <c r="C279" s="52">
        <f>SUM(C280:C283)</f>
        <v>2373</v>
      </c>
      <c r="D279" s="53">
        <f t="shared" si="4"/>
        <v>1.0407894736842105</v>
      </c>
    </row>
    <row r="280" spans="1:4" ht="14.25">
      <c r="A280" s="54" t="s">
        <v>434</v>
      </c>
      <c r="B280" s="52">
        <v>775</v>
      </c>
      <c r="C280" s="52">
        <v>798</v>
      </c>
      <c r="D280" s="53">
        <f t="shared" si="4"/>
        <v>1.0296774193548388</v>
      </c>
    </row>
    <row r="281" spans="1:4" ht="14.25">
      <c r="A281" s="54" t="s">
        <v>435</v>
      </c>
      <c r="B281" s="52">
        <v>384</v>
      </c>
      <c r="C281" s="52">
        <v>416</v>
      </c>
      <c r="D281" s="53">
        <f t="shared" si="4"/>
        <v>1.0833333333333333</v>
      </c>
    </row>
    <row r="282" spans="1:4" ht="14.25">
      <c r="A282" s="54" t="s">
        <v>436</v>
      </c>
      <c r="B282" s="52">
        <v>818</v>
      </c>
      <c r="C282" s="52">
        <v>856</v>
      </c>
      <c r="D282" s="53">
        <f t="shared" si="4"/>
        <v>1.0464547677261613</v>
      </c>
    </row>
    <row r="283" spans="1:4" ht="14.25">
      <c r="A283" s="54" t="s">
        <v>437</v>
      </c>
      <c r="B283" s="52">
        <v>303</v>
      </c>
      <c r="C283" s="52">
        <v>303</v>
      </c>
      <c r="D283" s="53">
        <f t="shared" si="4"/>
        <v>1</v>
      </c>
    </row>
    <row r="284" spans="1:4" ht="14.25">
      <c r="A284" s="51" t="s">
        <v>438</v>
      </c>
      <c r="B284" s="52">
        <f>SUM(B285:B291)</f>
        <v>9376</v>
      </c>
      <c r="C284" s="52">
        <f>SUM(C285:C291)</f>
        <v>10327</v>
      </c>
      <c r="D284" s="53">
        <f t="shared" si="4"/>
        <v>1.101429180887372</v>
      </c>
    </row>
    <row r="285" spans="1:4" ht="14.25">
      <c r="A285" s="54" t="s">
        <v>439</v>
      </c>
      <c r="B285" s="52">
        <v>2014</v>
      </c>
      <c r="C285" s="52">
        <v>1230</v>
      </c>
      <c r="D285" s="53">
        <f t="shared" si="4"/>
        <v>0.6107249255213505</v>
      </c>
    </row>
    <row r="286" spans="1:4" ht="14.25">
      <c r="A286" s="54" t="s">
        <v>440</v>
      </c>
      <c r="B286" s="52">
        <v>59</v>
      </c>
      <c r="C286" s="52">
        <v>1400</v>
      </c>
      <c r="D286" s="53">
        <f t="shared" si="4"/>
        <v>23.728813559322035</v>
      </c>
    </row>
    <row r="287" spans="1:4" ht="14.25">
      <c r="A287" s="54" t="s">
        <v>441</v>
      </c>
      <c r="B287" s="52">
        <v>27</v>
      </c>
      <c r="C287" s="52">
        <v>28</v>
      </c>
      <c r="D287" s="53">
        <f t="shared" si="4"/>
        <v>1.037037037037037</v>
      </c>
    </row>
    <row r="288" spans="1:4" ht="14.25">
      <c r="A288" s="54" t="s">
        <v>442</v>
      </c>
      <c r="B288" s="52">
        <v>6611</v>
      </c>
      <c r="C288" s="52">
        <v>6980</v>
      </c>
      <c r="D288" s="53">
        <f t="shared" si="4"/>
        <v>1.0558160641355316</v>
      </c>
    </row>
    <row r="289" spans="1:4" ht="14.25">
      <c r="A289" s="54" t="s">
        <v>443</v>
      </c>
      <c r="B289" s="52">
        <v>20</v>
      </c>
      <c r="C289" s="52">
        <v>22</v>
      </c>
      <c r="D289" s="53">
        <f t="shared" si="4"/>
        <v>1.1</v>
      </c>
    </row>
    <row r="290" spans="1:4" ht="14.25">
      <c r="A290" s="54" t="s">
        <v>444</v>
      </c>
      <c r="B290" s="52">
        <v>607</v>
      </c>
      <c r="C290" s="52">
        <v>625</v>
      </c>
      <c r="D290" s="53">
        <f t="shared" si="4"/>
        <v>1.029654036243822</v>
      </c>
    </row>
    <row r="291" spans="1:4" ht="14.25">
      <c r="A291" s="54" t="s">
        <v>445</v>
      </c>
      <c r="B291" s="52">
        <v>38</v>
      </c>
      <c r="C291" s="52">
        <v>42</v>
      </c>
      <c r="D291" s="53">
        <f t="shared" si="4"/>
        <v>1.105263157894737</v>
      </c>
    </row>
    <row r="292" spans="1:4" ht="14.25">
      <c r="A292" s="51" t="s">
        <v>446</v>
      </c>
      <c r="B292" s="52">
        <f>SUM(B293:B293)</f>
        <v>28</v>
      </c>
      <c r="C292" s="52">
        <f>SUM(C293:C293)</f>
        <v>29</v>
      </c>
      <c r="D292" s="53">
        <f t="shared" si="4"/>
        <v>1.0357142857142858</v>
      </c>
    </row>
    <row r="293" spans="1:4" ht="14.25">
      <c r="A293" s="54" t="s">
        <v>447</v>
      </c>
      <c r="B293" s="52">
        <v>28</v>
      </c>
      <c r="C293" s="52">
        <v>29</v>
      </c>
      <c r="D293" s="53">
        <f t="shared" si="4"/>
        <v>1.0357142857142858</v>
      </c>
    </row>
    <row r="294" spans="1:4" ht="14.25">
      <c r="A294" s="51" t="s">
        <v>448</v>
      </c>
      <c r="B294" s="52">
        <f>SUM(B295:B297)</f>
        <v>778</v>
      </c>
      <c r="C294" s="52">
        <f>SUM(C295:C297)</f>
        <v>740</v>
      </c>
      <c r="D294" s="53">
        <f t="shared" si="4"/>
        <v>0.9511568123393316</v>
      </c>
    </row>
    <row r="295" spans="1:4" ht="14.25">
      <c r="A295" s="59" t="s">
        <v>449</v>
      </c>
      <c r="B295" s="52">
        <v>476</v>
      </c>
      <c r="C295" s="52">
        <v>490</v>
      </c>
      <c r="D295" s="53">
        <f t="shared" si="4"/>
        <v>1.0294117647058822</v>
      </c>
    </row>
    <row r="296" spans="1:4" ht="14.25">
      <c r="A296" s="59" t="s">
        <v>450</v>
      </c>
      <c r="B296" s="52">
        <v>42</v>
      </c>
      <c r="C296" s="52">
        <v>49</v>
      </c>
      <c r="D296" s="53">
        <f t="shared" si="4"/>
        <v>1.1666666666666667</v>
      </c>
    </row>
    <row r="297" spans="1:4" ht="14.25">
      <c r="A297" s="59" t="s">
        <v>451</v>
      </c>
      <c r="B297" s="52">
        <v>260</v>
      </c>
      <c r="C297" s="52">
        <v>201</v>
      </c>
      <c r="D297" s="53">
        <f t="shared" si="4"/>
        <v>0.7730769230769231</v>
      </c>
    </row>
    <row r="298" spans="1:4" ht="14.25">
      <c r="A298" s="51" t="s">
        <v>452</v>
      </c>
      <c r="B298" s="52">
        <f>SUM(B299:B301)</f>
        <v>257</v>
      </c>
      <c r="C298" s="52">
        <v>265</v>
      </c>
      <c r="D298" s="53">
        <f t="shared" si="4"/>
        <v>1.0311284046692606</v>
      </c>
    </row>
    <row r="299" spans="1:4" ht="14.25">
      <c r="A299" s="54" t="s">
        <v>218</v>
      </c>
      <c r="B299" s="52">
        <v>172</v>
      </c>
      <c r="C299" s="52">
        <v>187</v>
      </c>
      <c r="D299" s="53">
        <f t="shared" si="4"/>
        <v>1.0872093023255813</v>
      </c>
    </row>
    <row r="300" spans="1:4" ht="14.25">
      <c r="A300" s="54" t="s">
        <v>453</v>
      </c>
      <c r="B300" s="52">
        <v>59</v>
      </c>
      <c r="C300" s="52">
        <v>61</v>
      </c>
      <c r="D300" s="53">
        <f t="shared" si="4"/>
        <v>1.0338983050847457</v>
      </c>
    </row>
    <row r="301" spans="1:4" ht="14.25">
      <c r="A301" s="54" t="s">
        <v>454</v>
      </c>
      <c r="B301" s="52">
        <v>26</v>
      </c>
      <c r="C301" s="52">
        <v>21</v>
      </c>
      <c r="D301" s="53">
        <f t="shared" si="4"/>
        <v>0.8076923076923077</v>
      </c>
    </row>
    <row r="302" spans="1:4" ht="14.25">
      <c r="A302" s="51" t="s">
        <v>455</v>
      </c>
      <c r="B302" s="52">
        <f>SUM(B303,B307,B311,B313,B317,B319,B321,B309)</f>
        <v>6978</v>
      </c>
      <c r="C302" s="52">
        <f>SUM(C303,C307,C311,C313,C317,C319,C321,C309)</f>
        <v>7193</v>
      </c>
      <c r="D302" s="53">
        <f t="shared" si="4"/>
        <v>1.030811120664947</v>
      </c>
    </row>
    <row r="303" spans="1:4" ht="14.25">
      <c r="A303" s="51" t="s">
        <v>456</v>
      </c>
      <c r="B303" s="52">
        <f>SUM(B304:B306)</f>
        <v>116</v>
      </c>
      <c r="C303" s="52">
        <f>SUM(C304:C306)</f>
        <v>123</v>
      </c>
      <c r="D303" s="53">
        <f t="shared" si="4"/>
        <v>1.0603448275862069</v>
      </c>
    </row>
    <row r="304" spans="1:4" ht="14.25">
      <c r="A304" s="54" t="s">
        <v>218</v>
      </c>
      <c r="B304" s="52">
        <v>113</v>
      </c>
      <c r="C304" s="52">
        <v>116</v>
      </c>
      <c r="D304" s="53">
        <f t="shared" si="4"/>
        <v>1.0265486725663717</v>
      </c>
    </row>
    <row r="305" spans="1:4" ht="14.25">
      <c r="A305" s="54" t="s">
        <v>219</v>
      </c>
      <c r="B305" s="52">
        <v>2</v>
      </c>
      <c r="C305" s="52">
        <v>2</v>
      </c>
      <c r="D305" s="53">
        <f t="shared" si="4"/>
        <v>1</v>
      </c>
    </row>
    <row r="306" spans="1:4" ht="14.25">
      <c r="A306" s="54" t="s">
        <v>457</v>
      </c>
      <c r="B306" s="52">
        <v>1</v>
      </c>
      <c r="C306" s="52">
        <v>5</v>
      </c>
      <c r="D306" s="53">
        <f t="shared" si="4"/>
        <v>5</v>
      </c>
    </row>
    <row r="307" spans="1:4" ht="14.25">
      <c r="A307" s="51" t="s">
        <v>458</v>
      </c>
      <c r="B307" s="52">
        <f>SUM(B308:B308)</f>
        <v>25</v>
      </c>
      <c r="C307" s="52">
        <f>SUM(C308:C308)</f>
        <v>26</v>
      </c>
      <c r="D307" s="53">
        <f t="shared" si="4"/>
        <v>1.04</v>
      </c>
    </row>
    <row r="308" spans="1:4" ht="14.25">
      <c r="A308" s="54" t="s">
        <v>459</v>
      </c>
      <c r="B308" s="52">
        <v>25</v>
      </c>
      <c r="C308" s="52">
        <v>26</v>
      </c>
      <c r="D308" s="53">
        <f t="shared" si="4"/>
        <v>1.04</v>
      </c>
    </row>
    <row r="309" spans="1:4" ht="14.25">
      <c r="A309" s="51" t="s">
        <v>460</v>
      </c>
      <c r="B309" s="52">
        <f>B310</f>
        <v>2</v>
      </c>
      <c r="C309" s="52">
        <f>C310</f>
        <v>8</v>
      </c>
      <c r="D309" s="53">
        <f t="shared" si="4"/>
        <v>4</v>
      </c>
    </row>
    <row r="310" spans="1:4" ht="14.25">
      <c r="A310" s="54" t="s">
        <v>461</v>
      </c>
      <c r="B310" s="52">
        <v>2</v>
      </c>
      <c r="C310" s="52">
        <v>8</v>
      </c>
      <c r="D310" s="53">
        <f t="shared" si="4"/>
        <v>4</v>
      </c>
    </row>
    <row r="311" spans="1:4" ht="14.25">
      <c r="A311" s="51" t="s">
        <v>462</v>
      </c>
      <c r="B311" s="52">
        <f>B312</f>
        <v>2016</v>
      </c>
      <c r="C311" s="52">
        <f>C312</f>
        <v>2276</v>
      </c>
      <c r="D311" s="53">
        <f t="shared" si="4"/>
        <v>1.128968253968254</v>
      </c>
    </row>
    <row r="312" spans="1:4" ht="14.25">
      <c r="A312" s="54" t="s">
        <v>463</v>
      </c>
      <c r="B312" s="52">
        <v>2016</v>
      </c>
      <c r="C312" s="52">
        <v>2276</v>
      </c>
      <c r="D312" s="53">
        <f t="shared" si="4"/>
        <v>1.128968253968254</v>
      </c>
    </row>
    <row r="313" spans="1:4" ht="14.25">
      <c r="A313" s="51" t="s">
        <v>464</v>
      </c>
      <c r="B313" s="52">
        <f>SUM(B314:B316)</f>
        <v>3407</v>
      </c>
      <c r="C313" s="52">
        <f>SUM(C314:C316)</f>
        <v>3505</v>
      </c>
      <c r="D313" s="53">
        <f t="shared" si="4"/>
        <v>1.0287643087760494</v>
      </c>
    </row>
    <row r="314" spans="1:4" ht="14.25">
      <c r="A314" s="54" t="s">
        <v>465</v>
      </c>
      <c r="B314" s="52">
        <v>2220</v>
      </c>
      <c r="C314" s="52">
        <v>2267</v>
      </c>
      <c r="D314" s="53">
        <f t="shared" si="4"/>
        <v>1.021171171171171</v>
      </c>
    </row>
    <row r="315" spans="1:4" ht="14.25">
      <c r="A315" s="54" t="s">
        <v>466</v>
      </c>
      <c r="B315" s="52">
        <v>945</v>
      </c>
      <c r="C315" s="52">
        <v>973</v>
      </c>
      <c r="D315" s="53">
        <f t="shared" si="4"/>
        <v>1.0296296296296297</v>
      </c>
    </row>
    <row r="316" spans="1:4" ht="14.25">
      <c r="A316" s="54" t="s">
        <v>467</v>
      </c>
      <c r="B316" s="52">
        <v>242</v>
      </c>
      <c r="C316" s="52">
        <v>265</v>
      </c>
      <c r="D316" s="53">
        <f t="shared" si="4"/>
        <v>1.0950413223140496</v>
      </c>
    </row>
    <row r="317" spans="1:4" ht="14.25">
      <c r="A317" s="51" t="s">
        <v>468</v>
      </c>
      <c r="B317" s="52">
        <f>SUM(B318:B318)</f>
        <v>950</v>
      </c>
      <c r="C317" s="52">
        <f>SUM(C318:C318)</f>
        <v>779</v>
      </c>
      <c r="D317" s="53">
        <f t="shared" si="4"/>
        <v>0.82</v>
      </c>
    </row>
    <row r="318" spans="1:4" ht="14.25">
      <c r="A318" s="54" t="s">
        <v>469</v>
      </c>
      <c r="B318" s="52">
        <v>950</v>
      </c>
      <c r="C318" s="52">
        <v>779</v>
      </c>
      <c r="D318" s="53">
        <f t="shared" si="4"/>
        <v>0.82</v>
      </c>
    </row>
    <row r="319" spans="1:4" ht="14.25">
      <c r="A319" s="51" t="s">
        <v>470</v>
      </c>
      <c r="B319" s="52">
        <f>B320</f>
        <v>327</v>
      </c>
      <c r="C319" s="52">
        <f>C320</f>
        <v>337</v>
      </c>
      <c r="D319" s="53">
        <f t="shared" si="4"/>
        <v>1.0305810397553516</v>
      </c>
    </row>
    <row r="320" spans="1:4" ht="14.25">
      <c r="A320" s="54" t="s">
        <v>471</v>
      </c>
      <c r="B320" s="52">
        <v>327</v>
      </c>
      <c r="C320" s="52">
        <v>337</v>
      </c>
      <c r="D320" s="53">
        <f t="shared" si="4"/>
        <v>1.0305810397553516</v>
      </c>
    </row>
    <row r="321" spans="1:4" ht="14.25">
      <c r="A321" s="51" t="s">
        <v>472</v>
      </c>
      <c r="B321" s="52">
        <f>B322</f>
        <v>135</v>
      </c>
      <c r="C321" s="52">
        <f>C322</f>
        <v>139</v>
      </c>
      <c r="D321" s="53">
        <f t="shared" si="4"/>
        <v>1.0296296296296297</v>
      </c>
    </row>
    <row r="322" spans="1:4" ht="14.25">
      <c r="A322" s="54" t="s">
        <v>473</v>
      </c>
      <c r="B322" s="52">
        <v>135</v>
      </c>
      <c r="C322" s="52">
        <v>139</v>
      </c>
      <c r="D322" s="53">
        <f t="shared" si="4"/>
        <v>1.0296296296296297</v>
      </c>
    </row>
    <row r="323" spans="1:4" ht="14.25">
      <c r="A323" s="51" t="s">
        <v>474</v>
      </c>
      <c r="B323" s="52">
        <f>SUM(B324,B330,B332,B335,B337)</f>
        <v>1605</v>
      </c>
      <c r="C323" s="52">
        <f>SUM(C324,C330,C332,C335,C337)</f>
        <v>1661</v>
      </c>
      <c r="D323" s="53">
        <f t="shared" si="4"/>
        <v>1.0348909657320873</v>
      </c>
    </row>
    <row r="324" spans="1:4" ht="14.25">
      <c r="A324" s="51" t="s">
        <v>475</v>
      </c>
      <c r="B324" s="52">
        <f>SUM(B325:B329)</f>
        <v>452</v>
      </c>
      <c r="C324" s="52">
        <f>SUM(C325:C329)</f>
        <v>466</v>
      </c>
      <c r="D324" s="53">
        <f t="shared" si="4"/>
        <v>1.0309734513274336</v>
      </c>
    </row>
    <row r="325" spans="1:4" ht="14.25">
      <c r="A325" s="54" t="s">
        <v>218</v>
      </c>
      <c r="B325" s="52">
        <v>332</v>
      </c>
      <c r="C325" s="52">
        <v>355</v>
      </c>
      <c r="D325" s="53">
        <f aca="true" t="shared" si="5" ref="D325:D388">C325/B325</f>
        <v>1.069277108433735</v>
      </c>
    </row>
    <row r="326" spans="1:4" ht="14.25">
      <c r="A326" s="54" t="s">
        <v>219</v>
      </c>
      <c r="B326" s="52">
        <v>75</v>
      </c>
      <c r="C326" s="52">
        <v>69</v>
      </c>
      <c r="D326" s="53">
        <f t="shared" si="5"/>
        <v>0.92</v>
      </c>
    </row>
    <row r="327" spans="1:4" ht="14.25">
      <c r="A327" s="54" t="s">
        <v>476</v>
      </c>
      <c r="B327" s="52">
        <v>22</v>
      </c>
      <c r="C327" s="52">
        <v>23</v>
      </c>
      <c r="D327" s="53">
        <f t="shared" si="5"/>
        <v>1.0454545454545454</v>
      </c>
    </row>
    <row r="328" spans="1:4" ht="14.25">
      <c r="A328" s="54" t="s">
        <v>477</v>
      </c>
      <c r="B328" s="52">
        <v>9</v>
      </c>
      <c r="C328" s="52">
        <v>9</v>
      </c>
      <c r="D328" s="53">
        <f t="shared" si="5"/>
        <v>1</v>
      </c>
    </row>
    <row r="329" spans="1:4" ht="14.25">
      <c r="A329" s="54" t="s">
        <v>478</v>
      </c>
      <c r="B329" s="52">
        <v>14</v>
      </c>
      <c r="C329" s="52">
        <v>10</v>
      </c>
      <c r="D329" s="53">
        <f t="shared" si="5"/>
        <v>0.7142857142857143</v>
      </c>
    </row>
    <row r="330" spans="1:4" ht="14.25">
      <c r="A330" s="51" t="s">
        <v>479</v>
      </c>
      <c r="B330" s="52">
        <f>B331</f>
        <v>168</v>
      </c>
      <c r="C330" s="52">
        <f>C331</f>
        <v>176</v>
      </c>
      <c r="D330" s="53">
        <f t="shared" si="5"/>
        <v>1.0476190476190477</v>
      </c>
    </row>
    <row r="331" spans="1:4" ht="14.25">
      <c r="A331" s="54" t="s">
        <v>480</v>
      </c>
      <c r="B331" s="52">
        <v>168</v>
      </c>
      <c r="C331" s="52">
        <v>176</v>
      </c>
      <c r="D331" s="53">
        <f t="shared" si="5"/>
        <v>1.0476190476190477</v>
      </c>
    </row>
    <row r="332" spans="1:4" ht="14.25">
      <c r="A332" s="51" t="s">
        <v>481</v>
      </c>
      <c r="B332" s="52">
        <f>SUM(B333:B334)</f>
        <v>470</v>
      </c>
      <c r="C332" s="52">
        <f>SUM(C333:C334)</f>
        <v>475</v>
      </c>
      <c r="D332" s="53">
        <f t="shared" si="5"/>
        <v>1.0106382978723405</v>
      </c>
    </row>
    <row r="333" spans="1:4" ht="14.25">
      <c r="A333" s="54" t="s">
        <v>482</v>
      </c>
      <c r="B333" s="52">
        <v>243</v>
      </c>
      <c r="C333" s="52">
        <v>275</v>
      </c>
      <c r="D333" s="53">
        <f t="shared" si="5"/>
        <v>1.131687242798354</v>
      </c>
    </row>
    <row r="334" spans="1:4" ht="14.25">
      <c r="A334" s="54" t="s">
        <v>483</v>
      </c>
      <c r="B334" s="52">
        <v>227</v>
      </c>
      <c r="C334" s="52">
        <v>200</v>
      </c>
      <c r="D334" s="53">
        <f t="shared" si="5"/>
        <v>0.8810572687224669</v>
      </c>
    </row>
    <row r="335" spans="1:4" ht="14.25">
      <c r="A335" s="51" t="s">
        <v>484</v>
      </c>
      <c r="B335" s="52">
        <f>B336</f>
        <v>489</v>
      </c>
      <c r="C335" s="52">
        <f>C336</f>
        <v>512</v>
      </c>
      <c r="D335" s="53">
        <f t="shared" si="5"/>
        <v>1.047034764826176</v>
      </c>
    </row>
    <row r="336" spans="1:4" ht="14.25">
      <c r="A336" s="54" t="s">
        <v>485</v>
      </c>
      <c r="B336" s="52">
        <v>489</v>
      </c>
      <c r="C336" s="52">
        <v>512</v>
      </c>
      <c r="D336" s="53">
        <f t="shared" si="5"/>
        <v>1.047034764826176</v>
      </c>
    </row>
    <row r="337" spans="1:4" ht="14.25">
      <c r="A337" s="51" t="s">
        <v>486</v>
      </c>
      <c r="B337" s="52">
        <f>B338</f>
        <v>26</v>
      </c>
      <c r="C337" s="52">
        <f>C338</f>
        <v>32</v>
      </c>
      <c r="D337" s="53">
        <f t="shared" si="5"/>
        <v>1.2307692307692308</v>
      </c>
    </row>
    <row r="338" spans="1:4" ht="14.25">
      <c r="A338" s="54" t="s">
        <v>487</v>
      </c>
      <c r="B338" s="52">
        <v>26</v>
      </c>
      <c r="C338" s="52">
        <v>32</v>
      </c>
      <c r="D338" s="53">
        <f t="shared" si="5"/>
        <v>1.2307692307692308</v>
      </c>
    </row>
    <row r="339" spans="1:4" ht="14.25">
      <c r="A339" s="51" t="s">
        <v>488</v>
      </c>
      <c r="B339" s="52">
        <f>SUM(B340,B355,B367,,B381,B389,B393,B396,B401)</f>
        <v>36454</v>
      </c>
      <c r="C339" s="52">
        <f>SUM(C340,C355,C367,,C381,C389,C393,C396,C401)</f>
        <v>42216</v>
      </c>
      <c r="D339" s="53">
        <f t="shared" si="5"/>
        <v>1.158062215394744</v>
      </c>
    </row>
    <row r="340" spans="1:4" ht="14.25">
      <c r="A340" s="51" t="s">
        <v>489</v>
      </c>
      <c r="B340" s="52">
        <f>SUM(B341:B354)</f>
        <v>6730</v>
      </c>
      <c r="C340" s="52">
        <f>SUM(C341:C354)</f>
        <v>7202</v>
      </c>
      <c r="D340" s="53">
        <f t="shared" si="5"/>
        <v>1.0701337295690936</v>
      </c>
    </row>
    <row r="341" spans="1:4" ht="14.25">
      <c r="A341" s="54" t="s">
        <v>218</v>
      </c>
      <c r="B341" s="52">
        <v>151</v>
      </c>
      <c r="C341" s="52">
        <v>168</v>
      </c>
      <c r="D341" s="53">
        <f t="shared" si="5"/>
        <v>1.1125827814569536</v>
      </c>
    </row>
    <row r="342" spans="1:4" ht="14.25">
      <c r="A342" s="54" t="s">
        <v>490</v>
      </c>
      <c r="B342" s="52"/>
      <c r="C342" s="52"/>
      <c r="D342" s="53"/>
    </row>
    <row r="343" spans="1:4" ht="14.25">
      <c r="A343" s="54" t="s">
        <v>235</v>
      </c>
      <c r="B343" s="52">
        <v>2087</v>
      </c>
      <c r="C343" s="52">
        <v>2280</v>
      </c>
      <c r="D343" s="53">
        <f t="shared" si="5"/>
        <v>1.092477240057499</v>
      </c>
    </row>
    <row r="344" spans="1:4" ht="14.25">
      <c r="A344" s="54" t="s">
        <v>491</v>
      </c>
      <c r="B344" s="52">
        <v>2612</v>
      </c>
      <c r="C344" s="52">
        <v>2690</v>
      </c>
      <c r="D344" s="53">
        <f t="shared" si="5"/>
        <v>1.0298621745788668</v>
      </c>
    </row>
    <row r="345" spans="1:4" ht="14.25">
      <c r="A345" s="54" t="s">
        <v>492</v>
      </c>
      <c r="B345" s="52">
        <v>53</v>
      </c>
      <c r="C345" s="52">
        <v>65</v>
      </c>
      <c r="D345" s="53">
        <f t="shared" si="5"/>
        <v>1.2264150943396226</v>
      </c>
    </row>
    <row r="346" spans="1:4" ht="14.25">
      <c r="A346" s="54" t="s">
        <v>493</v>
      </c>
      <c r="B346" s="52">
        <v>6</v>
      </c>
      <c r="C346" s="52">
        <v>6</v>
      </c>
      <c r="D346" s="53">
        <f t="shared" si="5"/>
        <v>1</v>
      </c>
    </row>
    <row r="347" spans="1:4" ht="14.25">
      <c r="A347" s="54" t="s">
        <v>494</v>
      </c>
      <c r="B347" s="52">
        <v>20</v>
      </c>
      <c r="C347" s="52">
        <v>21</v>
      </c>
      <c r="D347" s="53">
        <f t="shared" si="5"/>
        <v>1.05</v>
      </c>
    </row>
    <row r="348" spans="1:4" ht="14.25">
      <c r="A348" s="54" t="s">
        <v>495</v>
      </c>
      <c r="B348" s="52">
        <v>80</v>
      </c>
      <c r="C348" s="52">
        <v>88</v>
      </c>
      <c r="D348" s="53">
        <f t="shared" si="5"/>
        <v>1.1</v>
      </c>
    </row>
    <row r="349" spans="1:4" ht="14.25">
      <c r="A349" s="54" t="s">
        <v>496</v>
      </c>
      <c r="B349" s="52"/>
      <c r="C349" s="52"/>
      <c r="D349" s="53" t="e">
        <f t="shared" si="5"/>
        <v>#DIV/0!</v>
      </c>
    </row>
    <row r="350" spans="1:4" ht="14.25">
      <c r="A350" s="54" t="s">
        <v>497</v>
      </c>
      <c r="B350" s="52">
        <v>40</v>
      </c>
      <c r="C350" s="52">
        <v>40</v>
      </c>
      <c r="D350" s="53">
        <f t="shared" si="5"/>
        <v>1</v>
      </c>
    </row>
    <row r="351" spans="1:4" ht="14.25">
      <c r="A351" s="54" t="s">
        <v>498</v>
      </c>
      <c r="B351" s="52"/>
      <c r="C351" s="52"/>
      <c r="D351" s="53" t="e">
        <f t="shared" si="5"/>
        <v>#DIV/0!</v>
      </c>
    </row>
    <row r="352" spans="1:4" ht="14.25">
      <c r="A352" s="54" t="s">
        <v>499</v>
      </c>
      <c r="B352" s="52">
        <v>953</v>
      </c>
      <c r="C352" s="52">
        <v>1020</v>
      </c>
      <c r="D352" s="53">
        <f t="shared" si="5"/>
        <v>1.0703043022035676</v>
      </c>
    </row>
    <row r="353" spans="1:4" ht="14.25">
      <c r="A353" s="54" t="s">
        <v>500</v>
      </c>
      <c r="B353" s="52">
        <v>135</v>
      </c>
      <c r="C353" s="52">
        <v>139</v>
      </c>
      <c r="D353" s="53">
        <f t="shared" si="5"/>
        <v>1.0296296296296297</v>
      </c>
    </row>
    <row r="354" spans="1:4" ht="14.25">
      <c r="A354" s="54" t="s">
        <v>501</v>
      </c>
      <c r="B354" s="52">
        <v>593</v>
      </c>
      <c r="C354" s="52">
        <v>685</v>
      </c>
      <c r="D354" s="53">
        <f t="shared" si="5"/>
        <v>1.1551433389544687</v>
      </c>
    </row>
    <row r="355" spans="1:4" ht="14.25">
      <c r="A355" s="51" t="s">
        <v>502</v>
      </c>
      <c r="B355" s="52">
        <f>SUM(B356:B366)</f>
        <v>3720</v>
      </c>
      <c r="C355" s="52">
        <f>SUM(C356:C366)</f>
        <v>4453</v>
      </c>
      <c r="D355" s="53">
        <f t="shared" si="5"/>
        <v>1.1970430107526882</v>
      </c>
    </row>
    <row r="356" spans="1:4" ht="14.25">
      <c r="A356" s="54" t="s">
        <v>218</v>
      </c>
      <c r="B356" s="52">
        <v>213</v>
      </c>
      <c r="C356" s="52">
        <v>231</v>
      </c>
      <c r="D356" s="53">
        <f t="shared" si="5"/>
        <v>1.0845070422535212</v>
      </c>
    </row>
    <row r="357" spans="1:4" ht="14.25">
      <c r="A357" s="54" t="s">
        <v>503</v>
      </c>
      <c r="B357" s="52">
        <v>424</v>
      </c>
      <c r="C357" s="52">
        <v>480</v>
      </c>
      <c r="D357" s="53">
        <f t="shared" si="5"/>
        <v>1.1320754716981132</v>
      </c>
    </row>
    <row r="358" spans="1:4" ht="14.25">
      <c r="A358" s="54" t="s">
        <v>504</v>
      </c>
      <c r="B358" s="52">
        <v>1087</v>
      </c>
      <c r="C358" s="52">
        <v>1620</v>
      </c>
      <c r="D358" s="53">
        <f t="shared" si="5"/>
        <v>1.4903403863845446</v>
      </c>
    </row>
    <row r="359" spans="1:4" ht="14.25">
      <c r="A359" s="54" t="s">
        <v>505</v>
      </c>
      <c r="B359" s="52">
        <v>623</v>
      </c>
      <c r="C359" s="52">
        <v>692</v>
      </c>
      <c r="D359" s="53">
        <f t="shared" si="5"/>
        <v>1.1107544141252006</v>
      </c>
    </row>
    <row r="360" spans="1:4" ht="14.25">
      <c r="A360" s="54" t="s">
        <v>506</v>
      </c>
      <c r="B360" s="52">
        <v>40</v>
      </c>
      <c r="C360" s="52">
        <v>40</v>
      </c>
      <c r="D360" s="53">
        <f t="shared" si="5"/>
        <v>1</v>
      </c>
    </row>
    <row r="361" spans="1:4" ht="14.25">
      <c r="A361" s="54" t="s">
        <v>507</v>
      </c>
      <c r="B361" s="52">
        <v>362</v>
      </c>
      <c r="C361" s="52">
        <v>395</v>
      </c>
      <c r="D361" s="53">
        <f t="shared" si="5"/>
        <v>1.091160220994475</v>
      </c>
    </row>
    <row r="362" spans="1:4" ht="14.25">
      <c r="A362" s="54" t="s">
        <v>508</v>
      </c>
      <c r="B362" s="52">
        <v>70</v>
      </c>
      <c r="C362" s="52">
        <v>70</v>
      </c>
      <c r="D362" s="53">
        <f t="shared" si="5"/>
        <v>1</v>
      </c>
    </row>
    <row r="363" spans="1:4" ht="14.25">
      <c r="A363" s="54" t="s">
        <v>509</v>
      </c>
      <c r="B363" s="52">
        <v>486</v>
      </c>
      <c r="C363" s="52">
        <v>501</v>
      </c>
      <c r="D363" s="53">
        <f t="shared" si="5"/>
        <v>1.0308641975308641</v>
      </c>
    </row>
    <row r="364" spans="1:4" ht="14.25">
      <c r="A364" s="54" t="s">
        <v>510</v>
      </c>
      <c r="B364" s="52">
        <v>8</v>
      </c>
      <c r="C364" s="52">
        <v>8</v>
      </c>
      <c r="D364" s="53">
        <f t="shared" si="5"/>
        <v>1</v>
      </c>
    </row>
    <row r="365" spans="1:4" ht="14.25">
      <c r="A365" s="54" t="s">
        <v>511</v>
      </c>
      <c r="B365" s="52">
        <v>71</v>
      </c>
      <c r="C365" s="52">
        <v>70</v>
      </c>
      <c r="D365" s="53">
        <f t="shared" si="5"/>
        <v>0.9859154929577465</v>
      </c>
    </row>
    <row r="366" spans="1:4" ht="14.25">
      <c r="A366" s="54" t="s">
        <v>512</v>
      </c>
      <c r="B366" s="52">
        <v>336</v>
      </c>
      <c r="C366" s="52">
        <v>346</v>
      </c>
      <c r="D366" s="53">
        <f t="shared" si="5"/>
        <v>1.0297619047619047</v>
      </c>
    </row>
    <row r="367" spans="1:4" ht="14.25">
      <c r="A367" s="51" t="s">
        <v>513</v>
      </c>
      <c r="B367" s="52">
        <f>SUM(B368:B380)</f>
        <v>4512</v>
      </c>
      <c r="C367" s="52">
        <f>SUM(C368:C380)</f>
        <v>7329</v>
      </c>
      <c r="D367" s="53">
        <f t="shared" si="5"/>
        <v>1.6243351063829787</v>
      </c>
    </row>
    <row r="368" spans="1:4" ht="14.25">
      <c r="A368" s="54" t="s">
        <v>218</v>
      </c>
      <c r="B368" s="52">
        <v>140</v>
      </c>
      <c r="C368" s="52">
        <v>153</v>
      </c>
      <c r="D368" s="53">
        <f t="shared" si="5"/>
        <v>1.0928571428571427</v>
      </c>
    </row>
    <row r="369" spans="1:4" ht="14.25">
      <c r="A369" s="54" t="s">
        <v>514</v>
      </c>
      <c r="B369" s="52">
        <v>2278</v>
      </c>
      <c r="C369" s="52">
        <v>2396</v>
      </c>
      <c r="D369" s="53">
        <f t="shared" si="5"/>
        <v>1.051799824407375</v>
      </c>
    </row>
    <row r="370" spans="1:4" ht="14.25">
      <c r="A370" s="54" t="s">
        <v>515</v>
      </c>
      <c r="B370" s="52">
        <v>36</v>
      </c>
      <c r="C370" s="52">
        <v>85</v>
      </c>
      <c r="D370" s="53">
        <f t="shared" si="5"/>
        <v>2.361111111111111</v>
      </c>
    </row>
    <row r="371" spans="1:4" ht="14.25">
      <c r="A371" s="54" t="s">
        <v>516</v>
      </c>
      <c r="B371" s="52"/>
      <c r="C371" s="52"/>
      <c r="D371" s="53"/>
    </row>
    <row r="372" spans="1:4" ht="14.25">
      <c r="A372" s="54" t="s">
        <v>517</v>
      </c>
      <c r="B372" s="52">
        <v>282</v>
      </c>
      <c r="C372" s="52">
        <v>312</v>
      </c>
      <c r="D372" s="53">
        <f t="shared" si="5"/>
        <v>1.1063829787234043</v>
      </c>
    </row>
    <row r="373" spans="1:4" ht="14.25">
      <c r="A373" s="54" t="s">
        <v>518</v>
      </c>
      <c r="B373" s="52">
        <v>30</v>
      </c>
      <c r="C373" s="52">
        <v>30</v>
      </c>
      <c r="D373" s="53">
        <f t="shared" si="5"/>
        <v>1</v>
      </c>
    </row>
    <row r="374" spans="1:4" ht="14.25">
      <c r="A374" s="54" t="s">
        <v>519</v>
      </c>
      <c r="B374" s="52">
        <v>89</v>
      </c>
      <c r="C374" s="52">
        <v>102</v>
      </c>
      <c r="D374" s="53">
        <f t="shared" si="5"/>
        <v>1.146067415730337</v>
      </c>
    </row>
    <row r="375" spans="1:4" ht="14.25">
      <c r="A375" s="54" t="s">
        <v>520</v>
      </c>
      <c r="B375" s="52">
        <v>2</v>
      </c>
      <c r="C375" s="52">
        <v>12</v>
      </c>
      <c r="D375" s="53">
        <f t="shared" si="5"/>
        <v>6</v>
      </c>
    </row>
    <row r="376" spans="1:4" ht="14.25">
      <c r="A376" s="54" t="s">
        <v>521</v>
      </c>
      <c r="B376" s="52">
        <v>865</v>
      </c>
      <c r="C376" s="52">
        <v>1891</v>
      </c>
      <c r="D376" s="53">
        <f t="shared" si="5"/>
        <v>2.1861271676300578</v>
      </c>
    </row>
    <row r="377" spans="1:4" ht="14.25">
      <c r="A377" s="54" t="s">
        <v>522</v>
      </c>
      <c r="B377" s="52">
        <v>175</v>
      </c>
      <c r="C377" s="52">
        <v>315</v>
      </c>
      <c r="D377" s="53">
        <f t="shared" si="5"/>
        <v>1.8</v>
      </c>
    </row>
    <row r="378" spans="1:4" ht="14.25">
      <c r="A378" s="54" t="s">
        <v>523</v>
      </c>
      <c r="B378" s="52">
        <v>27</v>
      </c>
      <c r="C378" s="52"/>
      <c r="D378" s="53">
        <f t="shared" si="5"/>
        <v>0</v>
      </c>
    </row>
    <row r="379" spans="1:4" ht="14.25">
      <c r="A379" s="54" t="s">
        <v>524</v>
      </c>
      <c r="B379" s="52">
        <v>404</v>
      </c>
      <c r="C379" s="52">
        <v>1416</v>
      </c>
      <c r="D379" s="53">
        <f t="shared" si="5"/>
        <v>3.504950495049505</v>
      </c>
    </row>
    <row r="380" spans="1:4" ht="14.25">
      <c r="A380" s="54" t="s">
        <v>525</v>
      </c>
      <c r="B380" s="52">
        <v>184</v>
      </c>
      <c r="C380" s="52">
        <v>617</v>
      </c>
      <c r="D380" s="53">
        <f t="shared" si="5"/>
        <v>3.3532608695652173</v>
      </c>
    </row>
    <row r="381" spans="1:4" ht="14.25">
      <c r="A381" s="51" t="s">
        <v>526</v>
      </c>
      <c r="B381" s="52">
        <f>SUM(B382:B388)</f>
        <v>14370</v>
      </c>
      <c r="C381" s="52">
        <f>SUM(C382:C388)</f>
        <v>15775</v>
      </c>
      <c r="D381" s="53">
        <f t="shared" si="5"/>
        <v>1.0977731384829506</v>
      </c>
    </row>
    <row r="382" spans="1:4" ht="14.25">
      <c r="A382" s="54" t="s">
        <v>218</v>
      </c>
      <c r="B382" s="52">
        <v>109</v>
      </c>
      <c r="C382" s="52">
        <v>128</v>
      </c>
      <c r="D382" s="53">
        <f t="shared" si="5"/>
        <v>1.1743119266055047</v>
      </c>
    </row>
    <row r="383" spans="1:4" ht="14.25">
      <c r="A383" s="54" t="s">
        <v>219</v>
      </c>
      <c r="B383" s="52">
        <v>60</v>
      </c>
      <c r="C383" s="52">
        <v>50</v>
      </c>
      <c r="D383" s="53">
        <f t="shared" si="5"/>
        <v>0.8333333333333334</v>
      </c>
    </row>
    <row r="384" spans="1:4" ht="14.25">
      <c r="A384" s="54" t="s">
        <v>527</v>
      </c>
      <c r="B384" s="52">
        <v>11519</v>
      </c>
      <c r="C384" s="52">
        <v>12865</v>
      </c>
      <c r="D384" s="53">
        <f t="shared" si="5"/>
        <v>1.1168504210434933</v>
      </c>
    </row>
    <row r="385" spans="1:4" ht="14.25">
      <c r="A385" s="54" t="s">
        <v>528</v>
      </c>
      <c r="B385" s="52">
        <v>200</v>
      </c>
      <c r="C385" s="52">
        <v>216</v>
      </c>
      <c r="D385" s="53">
        <f t="shared" si="5"/>
        <v>1.08</v>
      </c>
    </row>
    <row r="386" spans="1:4" ht="14.25">
      <c r="A386" s="54" t="s">
        <v>529</v>
      </c>
      <c r="B386" s="52">
        <v>100</v>
      </c>
      <c r="C386" s="52">
        <v>50</v>
      </c>
      <c r="D386" s="53">
        <f t="shared" si="5"/>
        <v>0.5</v>
      </c>
    </row>
    <row r="387" spans="1:4" ht="14.25">
      <c r="A387" s="54" t="s">
        <v>530</v>
      </c>
      <c r="B387" s="52">
        <v>23</v>
      </c>
      <c r="C387" s="52">
        <v>36</v>
      </c>
      <c r="D387" s="53">
        <f t="shared" si="5"/>
        <v>1.565217391304348</v>
      </c>
    </row>
    <row r="388" spans="1:4" ht="14.25">
      <c r="A388" s="54" t="s">
        <v>531</v>
      </c>
      <c r="B388" s="52">
        <v>2359</v>
      </c>
      <c r="C388" s="52">
        <v>2430</v>
      </c>
      <c r="D388" s="53">
        <f t="shared" si="5"/>
        <v>1.030097498940229</v>
      </c>
    </row>
    <row r="389" spans="1:4" ht="14.25">
      <c r="A389" s="51" t="s">
        <v>532</v>
      </c>
      <c r="B389" s="52">
        <f>SUM(B390:B392)</f>
        <v>1360</v>
      </c>
      <c r="C389" s="52">
        <f>SUM(C390:C392)</f>
        <v>1458</v>
      </c>
      <c r="D389" s="53">
        <f aca="true" t="shared" si="6" ref="D389:D452">C389/B389</f>
        <v>1.0720588235294117</v>
      </c>
    </row>
    <row r="390" spans="1:4" ht="14.25">
      <c r="A390" s="54" t="s">
        <v>533</v>
      </c>
      <c r="B390" s="52">
        <v>1020</v>
      </c>
      <c r="C390" s="52">
        <v>1145</v>
      </c>
      <c r="D390" s="53">
        <f t="shared" si="6"/>
        <v>1.1225490196078431</v>
      </c>
    </row>
    <row r="391" spans="1:4" ht="14.25">
      <c r="A391" s="54" t="s">
        <v>534</v>
      </c>
      <c r="B391" s="52">
        <v>294</v>
      </c>
      <c r="C391" s="52">
        <v>303</v>
      </c>
      <c r="D391" s="53">
        <f t="shared" si="6"/>
        <v>1.030612244897959</v>
      </c>
    </row>
    <row r="392" spans="1:4" ht="14.25">
      <c r="A392" s="54" t="s">
        <v>535</v>
      </c>
      <c r="B392" s="52">
        <v>46</v>
      </c>
      <c r="C392" s="52">
        <v>10</v>
      </c>
      <c r="D392" s="53">
        <f t="shared" si="6"/>
        <v>0.21739130434782608</v>
      </c>
    </row>
    <row r="393" spans="1:4" ht="14.25">
      <c r="A393" s="51" t="s">
        <v>536</v>
      </c>
      <c r="B393" s="52">
        <f>SUM(B394:B395)</f>
        <v>3195</v>
      </c>
      <c r="C393" s="52">
        <f>SUM(C394:C395)</f>
        <v>3360</v>
      </c>
      <c r="D393" s="53">
        <f t="shared" si="6"/>
        <v>1.051643192488263</v>
      </c>
    </row>
    <row r="394" spans="1:4" ht="14.25">
      <c r="A394" s="54" t="s">
        <v>537</v>
      </c>
      <c r="B394" s="52">
        <v>2148</v>
      </c>
      <c r="C394" s="52">
        <v>2282</v>
      </c>
      <c r="D394" s="53">
        <f t="shared" si="6"/>
        <v>1.0623836126629422</v>
      </c>
    </row>
    <row r="395" spans="1:4" ht="14.25">
      <c r="A395" s="54" t="s">
        <v>538</v>
      </c>
      <c r="B395" s="52">
        <v>1047</v>
      </c>
      <c r="C395" s="52">
        <v>1078</v>
      </c>
      <c r="D395" s="53">
        <f t="shared" si="6"/>
        <v>1.0296084049665712</v>
      </c>
    </row>
    <row r="396" spans="1:4" ht="14.25">
      <c r="A396" s="51" t="s">
        <v>539</v>
      </c>
      <c r="B396" s="52">
        <f>SUM(B397:B400)</f>
        <v>1610</v>
      </c>
      <c r="C396" s="52">
        <f>SUM(C397:C400)</f>
        <v>1682</v>
      </c>
      <c r="D396" s="53">
        <f t="shared" si="6"/>
        <v>1.04472049689441</v>
      </c>
    </row>
    <row r="397" spans="1:4" ht="14.25">
      <c r="A397" s="54" t="s">
        <v>540</v>
      </c>
      <c r="B397" s="52">
        <v>56</v>
      </c>
      <c r="C397" s="52">
        <v>58</v>
      </c>
      <c r="D397" s="53">
        <f t="shared" si="6"/>
        <v>1.0357142857142858</v>
      </c>
    </row>
    <row r="398" spans="1:4" ht="14.25">
      <c r="A398" s="54" t="s">
        <v>541</v>
      </c>
      <c r="B398" s="52">
        <v>55</v>
      </c>
      <c r="C398" s="52">
        <v>60</v>
      </c>
      <c r="D398" s="53">
        <f t="shared" si="6"/>
        <v>1.0909090909090908</v>
      </c>
    </row>
    <row r="399" spans="1:4" ht="14.25">
      <c r="A399" s="54" t="s">
        <v>542</v>
      </c>
      <c r="B399" s="52">
        <v>1034</v>
      </c>
      <c r="C399" s="52">
        <v>1065</v>
      </c>
      <c r="D399" s="53">
        <f t="shared" si="6"/>
        <v>1.0299806576402322</v>
      </c>
    </row>
    <row r="400" spans="1:4" ht="14.25">
      <c r="A400" s="54" t="s">
        <v>543</v>
      </c>
      <c r="B400" s="52">
        <v>465</v>
      </c>
      <c r="C400" s="52">
        <v>499</v>
      </c>
      <c r="D400" s="53">
        <f t="shared" si="6"/>
        <v>1.0731182795698924</v>
      </c>
    </row>
    <row r="401" spans="1:4" ht="14.25">
      <c r="A401" s="51" t="s">
        <v>544</v>
      </c>
      <c r="B401" s="52">
        <f>SUM(B402:B402)</f>
        <v>957</v>
      </c>
      <c r="C401" s="52">
        <f>SUM(C402:C402)</f>
        <v>957</v>
      </c>
      <c r="D401" s="53">
        <f t="shared" si="6"/>
        <v>1</v>
      </c>
    </row>
    <row r="402" spans="1:4" ht="14.25">
      <c r="A402" s="54" t="s">
        <v>545</v>
      </c>
      <c r="B402" s="52">
        <v>957</v>
      </c>
      <c r="C402" s="52">
        <v>957</v>
      </c>
      <c r="D402" s="53">
        <f t="shared" si="6"/>
        <v>1</v>
      </c>
    </row>
    <row r="403" spans="1:4" ht="14.25">
      <c r="A403" s="51" t="s">
        <v>546</v>
      </c>
      <c r="B403" s="52">
        <f>SUM(B404,B411,B416,)</f>
        <v>11910</v>
      </c>
      <c r="C403" s="52">
        <f>SUM(C404,C411,C416,)</f>
        <v>9868</v>
      </c>
      <c r="D403" s="53">
        <f t="shared" si="6"/>
        <v>0.8285474391267842</v>
      </c>
    </row>
    <row r="404" spans="1:4" ht="14.25">
      <c r="A404" s="51" t="s">
        <v>547</v>
      </c>
      <c r="B404" s="52">
        <f>SUM(B405:B410)</f>
        <v>4790</v>
      </c>
      <c r="C404" s="52">
        <f>SUM(C405:C410)</f>
        <v>5756</v>
      </c>
      <c r="D404" s="53">
        <f t="shared" si="6"/>
        <v>1.201670146137787</v>
      </c>
    </row>
    <row r="405" spans="1:4" ht="14.25">
      <c r="A405" s="54" t="s">
        <v>218</v>
      </c>
      <c r="B405" s="52">
        <v>272</v>
      </c>
      <c r="C405" s="52">
        <v>299</v>
      </c>
      <c r="D405" s="53">
        <f t="shared" si="6"/>
        <v>1.099264705882353</v>
      </c>
    </row>
    <row r="406" spans="1:4" ht="14.25">
      <c r="A406" s="54" t="s">
        <v>219</v>
      </c>
      <c r="B406" s="52">
        <v>3</v>
      </c>
      <c r="C406" s="52">
        <v>3</v>
      </c>
      <c r="D406" s="53">
        <f t="shared" si="6"/>
        <v>1</v>
      </c>
    </row>
    <row r="407" spans="1:4" ht="14.25">
      <c r="A407" s="54" t="s">
        <v>548</v>
      </c>
      <c r="B407" s="52">
        <v>3020</v>
      </c>
      <c r="C407" s="52">
        <v>3835</v>
      </c>
      <c r="D407" s="53">
        <f t="shared" si="6"/>
        <v>1.2698675496688743</v>
      </c>
    </row>
    <row r="408" spans="1:4" ht="14.25">
      <c r="A408" s="54" t="s">
        <v>132</v>
      </c>
      <c r="B408" s="52">
        <v>801</v>
      </c>
      <c r="C408" s="52">
        <v>825</v>
      </c>
      <c r="D408" s="53">
        <f t="shared" si="6"/>
        <v>1.0299625468164795</v>
      </c>
    </row>
    <row r="409" spans="1:4" ht="14.25">
      <c r="A409" s="54" t="s">
        <v>549</v>
      </c>
      <c r="B409" s="52">
        <v>94</v>
      </c>
      <c r="C409" s="52">
        <v>94</v>
      </c>
      <c r="D409" s="53">
        <f t="shared" si="6"/>
        <v>1</v>
      </c>
    </row>
    <row r="410" spans="1:4" ht="14.25">
      <c r="A410" s="54" t="s">
        <v>550</v>
      </c>
      <c r="B410" s="52">
        <v>600</v>
      </c>
      <c r="C410" s="52">
        <v>700</v>
      </c>
      <c r="D410" s="53">
        <f t="shared" si="6"/>
        <v>1.1666666666666667</v>
      </c>
    </row>
    <row r="411" spans="1:4" ht="14.25">
      <c r="A411" s="51" t="s">
        <v>551</v>
      </c>
      <c r="B411" s="52">
        <f>SUM(B412:B415)</f>
        <v>110</v>
      </c>
      <c r="C411" s="52">
        <f>SUM(C412:C415)</f>
        <v>112</v>
      </c>
      <c r="D411" s="53">
        <f t="shared" si="6"/>
        <v>1.018181818181818</v>
      </c>
    </row>
    <row r="412" spans="1:4" ht="14.25">
      <c r="A412" s="54" t="s">
        <v>552</v>
      </c>
      <c r="B412" s="52">
        <v>12</v>
      </c>
      <c r="C412" s="52">
        <v>12</v>
      </c>
      <c r="D412" s="53"/>
    </row>
    <row r="413" spans="1:4" ht="14.25">
      <c r="A413" s="54" t="s">
        <v>553</v>
      </c>
      <c r="B413" s="52">
        <v>51</v>
      </c>
      <c r="C413" s="52">
        <v>53</v>
      </c>
      <c r="D413" s="53">
        <f t="shared" si="6"/>
        <v>1.0392156862745099</v>
      </c>
    </row>
    <row r="414" spans="1:4" ht="14.25">
      <c r="A414" s="54" t="s">
        <v>554</v>
      </c>
      <c r="B414" s="52">
        <v>45</v>
      </c>
      <c r="C414" s="52">
        <v>45</v>
      </c>
      <c r="D414" s="53">
        <f t="shared" si="6"/>
        <v>1</v>
      </c>
    </row>
    <row r="415" spans="1:4" ht="14.25">
      <c r="A415" s="54" t="s">
        <v>555</v>
      </c>
      <c r="B415" s="52">
        <v>2</v>
      </c>
      <c r="C415" s="52">
        <v>2</v>
      </c>
      <c r="D415" s="53">
        <f t="shared" si="6"/>
        <v>1</v>
      </c>
    </row>
    <row r="416" spans="1:4" ht="14.25">
      <c r="A416" s="51" t="s">
        <v>556</v>
      </c>
      <c r="B416" s="52">
        <f>SUM(B417:B417)</f>
        <v>7010</v>
      </c>
      <c r="C416" s="52">
        <f>SUM(C417:C417)</f>
        <v>4000</v>
      </c>
      <c r="D416" s="53">
        <f t="shared" si="6"/>
        <v>0.5706134094151213</v>
      </c>
    </row>
    <row r="417" spans="1:4" ht="14.25">
      <c r="A417" s="54" t="s">
        <v>557</v>
      </c>
      <c r="B417" s="52">
        <v>7010</v>
      </c>
      <c r="C417" s="52">
        <v>4000</v>
      </c>
      <c r="D417" s="53">
        <f t="shared" si="6"/>
        <v>0.5706134094151213</v>
      </c>
    </row>
    <row r="418" spans="1:4" ht="14.25">
      <c r="A418" s="51" t="s">
        <v>558</v>
      </c>
      <c r="B418" s="52">
        <f>SUM(B419,B423,B427)</f>
        <v>1406</v>
      </c>
      <c r="C418" s="52">
        <f>SUM(C419,C423,C427)</f>
        <v>1553</v>
      </c>
      <c r="D418" s="53">
        <f t="shared" si="6"/>
        <v>1.104551920341394</v>
      </c>
    </row>
    <row r="419" spans="1:4" ht="14.25">
      <c r="A419" s="51" t="s">
        <v>559</v>
      </c>
      <c r="B419" s="52">
        <f>SUM(B420:B422)</f>
        <v>153</v>
      </c>
      <c r="C419" s="52">
        <f>SUM(C420:C422)</f>
        <v>162</v>
      </c>
      <c r="D419" s="53">
        <f t="shared" si="6"/>
        <v>1.0588235294117647</v>
      </c>
    </row>
    <row r="420" spans="1:4" ht="14.25">
      <c r="A420" s="54" t="s">
        <v>218</v>
      </c>
      <c r="B420" s="52">
        <v>33</v>
      </c>
      <c r="C420" s="52">
        <v>42</v>
      </c>
      <c r="D420" s="53">
        <f t="shared" si="6"/>
        <v>1.2727272727272727</v>
      </c>
    </row>
    <row r="421" spans="1:4" ht="14.25">
      <c r="A421" s="54" t="s">
        <v>247</v>
      </c>
      <c r="B421" s="52"/>
      <c r="C421" s="52"/>
      <c r="D421" s="53"/>
    </row>
    <row r="422" spans="1:4" ht="14.25">
      <c r="A422" s="54" t="s">
        <v>560</v>
      </c>
      <c r="B422" s="52">
        <v>120</v>
      </c>
      <c r="C422" s="52">
        <v>120</v>
      </c>
      <c r="D422" s="53">
        <f t="shared" si="6"/>
        <v>1</v>
      </c>
    </row>
    <row r="423" spans="1:4" ht="14.25">
      <c r="A423" s="51" t="s">
        <v>561</v>
      </c>
      <c r="B423" s="52">
        <f>SUM(B424:B426)</f>
        <v>159</v>
      </c>
      <c r="C423" s="52">
        <f>SUM(C424:C426)</f>
        <v>159</v>
      </c>
      <c r="D423" s="53">
        <f t="shared" si="6"/>
        <v>1</v>
      </c>
    </row>
    <row r="424" spans="1:4" ht="14.25">
      <c r="A424" s="54" t="s">
        <v>218</v>
      </c>
      <c r="B424" s="52">
        <v>92</v>
      </c>
      <c r="C424" s="52">
        <v>95</v>
      </c>
      <c r="D424" s="53">
        <f t="shared" si="6"/>
        <v>1.0326086956521738</v>
      </c>
    </row>
    <row r="425" spans="1:4" ht="14.25">
      <c r="A425" s="54" t="s">
        <v>219</v>
      </c>
      <c r="B425" s="52">
        <v>29</v>
      </c>
      <c r="C425" s="52">
        <v>25</v>
      </c>
      <c r="D425" s="53">
        <f t="shared" si="6"/>
        <v>0.8620689655172413</v>
      </c>
    </row>
    <row r="426" spans="1:4" ht="14.25">
      <c r="A426" s="54" t="s">
        <v>562</v>
      </c>
      <c r="B426" s="52">
        <v>38</v>
      </c>
      <c r="C426" s="52">
        <v>39</v>
      </c>
      <c r="D426" s="53">
        <f t="shared" si="6"/>
        <v>1.0263157894736843</v>
      </c>
    </row>
    <row r="427" spans="1:4" ht="14.25">
      <c r="A427" s="51" t="s">
        <v>563</v>
      </c>
      <c r="B427" s="52">
        <f>SUM(B428:B429)</f>
        <v>1094</v>
      </c>
      <c r="C427" s="52">
        <f>SUM(C428:C429)</f>
        <v>1232</v>
      </c>
      <c r="D427" s="53">
        <f t="shared" si="6"/>
        <v>1.1261425959780622</v>
      </c>
    </row>
    <row r="428" spans="1:4" ht="14.25">
      <c r="A428" s="54" t="s">
        <v>564</v>
      </c>
      <c r="B428" s="52">
        <v>857</v>
      </c>
      <c r="C428" s="52">
        <v>983</v>
      </c>
      <c r="D428" s="53">
        <f t="shared" si="6"/>
        <v>1.147024504084014</v>
      </c>
    </row>
    <row r="429" spans="1:4" ht="14.25">
      <c r="A429" s="54" t="s">
        <v>565</v>
      </c>
      <c r="B429" s="52">
        <v>237</v>
      </c>
      <c r="C429" s="52">
        <v>249</v>
      </c>
      <c r="D429" s="53">
        <f t="shared" si="6"/>
        <v>1.0506329113924051</v>
      </c>
    </row>
    <row r="430" spans="1:4" ht="14.25">
      <c r="A430" s="51" t="s">
        <v>566</v>
      </c>
      <c r="B430" s="52">
        <f>SUM(B431,B437,B440,)</f>
        <v>1040</v>
      </c>
      <c r="C430" s="52">
        <f>SUM(C431,C437,C440,)</f>
        <v>1104</v>
      </c>
      <c r="D430" s="53">
        <f t="shared" si="6"/>
        <v>1.0615384615384615</v>
      </c>
    </row>
    <row r="431" spans="1:4" ht="14.25">
      <c r="A431" s="51" t="s">
        <v>567</v>
      </c>
      <c r="B431" s="52">
        <f>SUM(B432:B436)</f>
        <v>798</v>
      </c>
      <c r="C431" s="52">
        <f>SUM(C432:C436)</f>
        <v>851</v>
      </c>
      <c r="D431" s="53">
        <f t="shared" si="6"/>
        <v>1.0664160401002507</v>
      </c>
    </row>
    <row r="432" spans="1:4" ht="14.25">
      <c r="A432" s="54" t="s">
        <v>218</v>
      </c>
      <c r="B432" s="52">
        <v>89</v>
      </c>
      <c r="C432" s="52">
        <v>98</v>
      </c>
      <c r="D432" s="53">
        <f t="shared" si="6"/>
        <v>1.101123595505618</v>
      </c>
    </row>
    <row r="433" spans="1:4" ht="14.25">
      <c r="A433" s="54" t="s">
        <v>219</v>
      </c>
      <c r="B433" s="52">
        <v>3</v>
      </c>
      <c r="C433" s="52">
        <v>3</v>
      </c>
      <c r="D433" s="53">
        <f t="shared" si="6"/>
        <v>1</v>
      </c>
    </row>
    <row r="434" spans="1:4" ht="14.25">
      <c r="A434" s="54" t="s">
        <v>568</v>
      </c>
      <c r="B434" s="52">
        <v>2</v>
      </c>
      <c r="C434" s="52">
        <v>5</v>
      </c>
      <c r="D434" s="53">
        <f t="shared" si="6"/>
        <v>2.5</v>
      </c>
    </row>
    <row r="435" spans="1:4" ht="14.25">
      <c r="A435" s="54" t="s">
        <v>569</v>
      </c>
      <c r="B435" s="52">
        <v>360</v>
      </c>
      <c r="C435" s="52">
        <v>371</v>
      </c>
      <c r="D435" s="53">
        <f t="shared" si="6"/>
        <v>1.0305555555555554</v>
      </c>
    </row>
    <row r="436" spans="1:4" ht="14.25">
      <c r="A436" s="54" t="s">
        <v>570</v>
      </c>
      <c r="B436" s="52">
        <v>344</v>
      </c>
      <c r="C436" s="52">
        <v>374</v>
      </c>
      <c r="D436" s="53">
        <f t="shared" si="6"/>
        <v>1.0872093023255813</v>
      </c>
    </row>
    <row r="437" spans="1:4" ht="14.25">
      <c r="A437" s="51" t="s">
        <v>571</v>
      </c>
      <c r="B437" s="52">
        <f>SUM(B438:B439)</f>
        <v>74</v>
      </c>
      <c r="C437" s="52">
        <f>SUM(C438:C439)</f>
        <v>67</v>
      </c>
      <c r="D437" s="53">
        <f t="shared" si="6"/>
        <v>0.9054054054054054</v>
      </c>
    </row>
    <row r="438" spans="1:4" ht="14.25">
      <c r="A438" s="54" t="s">
        <v>218</v>
      </c>
      <c r="B438" s="52">
        <v>34</v>
      </c>
      <c r="C438" s="52">
        <v>37</v>
      </c>
      <c r="D438" s="53">
        <f t="shared" si="6"/>
        <v>1.088235294117647</v>
      </c>
    </row>
    <row r="439" spans="1:4" ht="14.25">
      <c r="A439" s="54" t="s">
        <v>572</v>
      </c>
      <c r="B439" s="52">
        <v>40</v>
      </c>
      <c r="C439" s="52">
        <v>30</v>
      </c>
      <c r="D439" s="53">
        <f t="shared" si="6"/>
        <v>0.75</v>
      </c>
    </row>
    <row r="440" spans="1:4" ht="14.25">
      <c r="A440" s="51" t="s">
        <v>573</v>
      </c>
      <c r="B440" s="52">
        <f>SUM(B441:B441)</f>
        <v>168</v>
      </c>
      <c r="C440" s="52">
        <f>SUM(C441:C441)</f>
        <v>186</v>
      </c>
      <c r="D440" s="53">
        <f t="shared" si="6"/>
        <v>1.1071428571428572</v>
      </c>
    </row>
    <row r="441" spans="1:4" ht="14.25">
      <c r="A441" s="54" t="s">
        <v>574</v>
      </c>
      <c r="B441" s="52">
        <v>168</v>
      </c>
      <c r="C441" s="52">
        <v>186</v>
      </c>
      <c r="D441" s="53">
        <f t="shared" si="6"/>
        <v>1.1071428571428572</v>
      </c>
    </row>
    <row r="442" spans="1:4" ht="14.25">
      <c r="A442" s="51" t="s">
        <v>575</v>
      </c>
      <c r="B442" s="52">
        <f>SUM(B443,B448,B453,)</f>
        <v>1526</v>
      </c>
      <c r="C442" s="52">
        <f>SUM(C443,C448,C453,)</f>
        <v>1574</v>
      </c>
      <c r="D442" s="53">
        <f t="shared" si="6"/>
        <v>1.0314547837483616</v>
      </c>
    </row>
    <row r="443" spans="1:4" ht="14.25">
      <c r="A443" s="51" t="s">
        <v>576</v>
      </c>
      <c r="B443" s="52">
        <f>SUM(B444:B447)</f>
        <v>1390</v>
      </c>
      <c r="C443" s="52">
        <f>SUM(C444:C447)</f>
        <v>1425</v>
      </c>
      <c r="D443" s="53">
        <f t="shared" si="6"/>
        <v>1.025179856115108</v>
      </c>
    </row>
    <row r="444" spans="1:4" ht="14.25">
      <c r="A444" s="54" t="s">
        <v>218</v>
      </c>
      <c r="B444" s="52">
        <v>398</v>
      </c>
      <c r="C444" s="52">
        <v>438</v>
      </c>
      <c r="D444" s="53">
        <f t="shared" si="6"/>
        <v>1.100502512562814</v>
      </c>
    </row>
    <row r="445" spans="1:4" ht="14.25">
      <c r="A445" s="54" t="s">
        <v>219</v>
      </c>
      <c r="B445" s="52">
        <v>155</v>
      </c>
      <c r="C445" s="52">
        <v>145</v>
      </c>
      <c r="D445" s="53">
        <f t="shared" si="6"/>
        <v>0.9354838709677419</v>
      </c>
    </row>
    <row r="446" spans="1:4" ht="14.25">
      <c r="A446" s="54" t="s">
        <v>577</v>
      </c>
      <c r="B446" s="52">
        <v>794</v>
      </c>
      <c r="C446" s="52">
        <v>818</v>
      </c>
      <c r="D446" s="53">
        <f t="shared" si="6"/>
        <v>1.0302267002518892</v>
      </c>
    </row>
    <row r="447" spans="1:4" ht="14.25">
      <c r="A447" s="54" t="s">
        <v>578</v>
      </c>
      <c r="B447" s="52">
        <v>43</v>
      </c>
      <c r="C447" s="52">
        <v>24</v>
      </c>
      <c r="D447" s="53">
        <f t="shared" si="6"/>
        <v>0.5581395348837209</v>
      </c>
    </row>
    <row r="448" spans="1:4" ht="14.25">
      <c r="A448" s="51" t="s">
        <v>579</v>
      </c>
      <c r="B448" s="52">
        <f>SUM(B449:B452)</f>
        <v>70</v>
      </c>
      <c r="C448" s="52">
        <f>SUM(C449:C452)</f>
        <v>80</v>
      </c>
      <c r="D448" s="53">
        <f t="shared" si="6"/>
        <v>1.1428571428571428</v>
      </c>
    </row>
    <row r="449" spans="1:4" ht="14.25">
      <c r="A449" s="54" t="s">
        <v>218</v>
      </c>
      <c r="B449" s="52">
        <v>50</v>
      </c>
      <c r="C449" s="52">
        <v>59</v>
      </c>
      <c r="D449" s="53">
        <f t="shared" si="6"/>
        <v>1.18</v>
      </c>
    </row>
    <row r="450" spans="1:4" ht="14.25">
      <c r="A450" s="54" t="s">
        <v>219</v>
      </c>
      <c r="B450" s="52">
        <v>14</v>
      </c>
      <c r="C450" s="52">
        <v>12</v>
      </c>
      <c r="D450" s="53">
        <f t="shared" si="6"/>
        <v>0.8571428571428571</v>
      </c>
    </row>
    <row r="451" spans="1:4" ht="14.25">
      <c r="A451" s="54" t="s">
        <v>580</v>
      </c>
      <c r="B451" s="52">
        <v>1</v>
      </c>
      <c r="C451" s="52">
        <v>4</v>
      </c>
      <c r="D451" s="53">
        <f t="shared" si="6"/>
        <v>4</v>
      </c>
    </row>
    <row r="452" spans="1:4" ht="14.25">
      <c r="A452" s="54" t="s">
        <v>581</v>
      </c>
      <c r="B452" s="52">
        <v>5</v>
      </c>
      <c r="C452" s="52">
        <v>5</v>
      </c>
      <c r="D452" s="53">
        <f t="shared" si="6"/>
        <v>1</v>
      </c>
    </row>
    <row r="453" spans="1:4" ht="14.25">
      <c r="A453" s="51" t="s">
        <v>582</v>
      </c>
      <c r="B453" s="52">
        <f>SUM(B454:B456)</f>
        <v>66</v>
      </c>
      <c r="C453" s="52">
        <f>SUM(C454:C456)</f>
        <v>69</v>
      </c>
      <c r="D453" s="53">
        <f aca="true" t="shared" si="7" ref="D453:D490">C453/B453</f>
        <v>1.0454545454545454</v>
      </c>
    </row>
    <row r="454" spans="1:4" ht="14.25">
      <c r="A454" s="54" t="s">
        <v>218</v>
      </c>
      <c r="B454" s="52">
        <v>47</v>
      </c>
      <c r="C454" s="52">
        <v>50</v>
      </c>
      <c r="D454" s="53">
        <f t="shared" si="7"/>
        <v>1.0638297872340425</v>
      </c>
    </row>
    <row r="455" spans="1:4" ht="14.25">
      <c r="A455" s="54" t="s">
        <v>583</v>
      </c>
      <c r="B455" s="52">
        <v>9</v>
      </c>
      <c r="C455" s="52">
        <v>9</v>
      </c>
      <c r="D455" s="53">
        <f t="shared" si="7"/>
        <v>1</v>
      </c>
    </row>
    <row r="456" spans="1:4" ht="14.25">
      <c r="A456" s="54" t="s">
        <v>584</v>
      </c>
      <c r="B456" s="52">
        <v>10</v>
      </c>
      <c r="C456" s="52">
        <v>10</v>
      </c>
      <c r="D456" s="53">
        <f t="shared" si="7"/>
        <v>1</v>
      </c>
    </row>
    <row r="457" spans="1:4" ht="14.25">
      <c r="A457" s="51" t="s">
        <v>585</v>
      </c>
      <c r="B457" s="52">
        <f>SUM(B458,B463,)</f>
        <v>12109</v>
      </c>
      <c r="C457" s="52">
        <f>SUM(C458,C463,)</f>
        <v>13452</v>
      </c>
      <c r="D457" s="53">
        <f t="shared" si="7"/>
        <v>1.1109092410603683</v>
      </c>
    </row>
    <row r="458" spans="1:4" ht="14.25">
      <c r="A458" s="51" t="s">
        <v>586</v>
      </c>
      <c r="B458" s="52">
        <f>SUM(B459:B462)</f>
        <v>9089</v>
      </c>
      <c r="C458" s="52">
        <f>SUM(C459:C462)</f>
        <v>9352</v>
      </c>
      <c r="D458" s="53">
        <f t="shared" si="7"/>
        <v>1.0289360765760809</v>
      </c>
    </row>
    <row r="459" spans="1:4" ht="14.25">
      <c r="A459" s="54" t="s">
        <v>587</v>
      </c>
      <c r="B459" s="52">
        <v>3708</v>
      </c>
      <c r="C459" s="52">
        <v>3919</v>
      </c>
      <c r="D459" s="53">
        <f t="shared" si="7"/>
        <v>1.056903991370011</v>
      </c>
    </row>
    <row r="460" spans="1:4" ht="14.25">
      <c r="A460" s="54" t="s">
        <v>588</v>
      </c>
      <c r="B460" s="52">
        <v>1976</v>
      </c>
      <c r="C460" s="52">
        <v>2135</v>
      </c>
      <c r="D460" s="53">
        <f t="shared" si="7"/>
        <v>1.0804655870445343</v>
      </c>
    </row>
    <row r="461" spans="1:4" ht="14.25">
      <c r="A461" s="54" t="s">
        <v>129</v>
      </c>
      <c r="B461" s="52">
        <v>315</v>
      </c>
      <c r="C461" s="52">
        <v>315</v>
      </c>
      <c r="D461" s="53">
        <f t="shared" si="7"/>
        <v>1</v>
      </c>
    </row>
    <row r="462" spans="1:4" ht="14.25">
      <c r="A462" s="54" t="s">
        <v>589</v>
      </c>
      <c r="B462" s="52">
        <v>3090</v>
      </c>
      <c r="C462" s="52">
        <v>2983</v>
      </c>
      <c r="D462" s="53">
        <f t="shared" si="7"/>
        <v>0.9653721682847897</v>
      </c>
    </row>
    <row r="463" spans="1:4" ht="14.25">
      <c r="A463" s="51" t="s">
        <v>590</v>
      </c>
      <c r="B463" s="52">
        <f>SUM(B464:B464)</f>
        <v>3020</v>
      </c>
      <c r="C463" s="52">
        <f>SUM(C464:C464)</f>
        <v>4100</v>
      </c>
      <c r="D463" s="53">
        <f t="shared" si="7"/>
        <v>1.3576158940397351</v>
      </c>
    </row>
    <row r="464" spans="1:4" ht="14.25">
      <c r="A464" s="54" t="s">
        <v>591</v>
      </c>
      <c r="B464" s="52">
        <v>3020</v>
      </c>
      <c r="C464" s="52">
        <v>4100</v>
      </c>
      <c r="D464" s="53">
        <f t="shared" si="7"/>
        <v>1.3576158940397351</v>
      </c>
    </row>
    <row r="465" spans="1:4" ht="14.25">
      <c r="A465" s="51" t="s">
        <v>592</v>
      </c>
      <c r="B465" s="52">
        <f>SUM(B466,B471,)</f>
        <v>327</v>
      </c>
      <c r="C465" s="52">
        <f>SUM(C466,C471,)</f>
        <v>321</v>
      </c>
      <c r="D465" s="53">
        <f t="shared" si="7"/>
        <v>0.981651376146789</v>
      </c>
    </row>
    <row r="466" spans="1:4" ht="14.25">
      <c r="A466" s="51" t="s">
        <v>593</v>
      </c>
      <c r="B466" s="52">
        <f>SUM(B467:B470)</f>
        <v>242</v>
      </c>
      <c r="C466" s="52">
        <f>SUM(C467:C470)</f>
        <v>251</v>
      </c>
      <c r="D466" s="53">
        <f t="shared" si="7"/>
        <v>1.037190082644628</v>
      </c>
    </row>
    <row r="467" spans="1:4" ht="14.25">
      <c r="A467" s="54" t="s">
        <v>218</v>
      </c>
      <c r="B467" s="52">
        <v>72</v>
      </c>
      <c r="C467" s="52">
        <v>85</v>
      </c>
      <c r="D467" s="53">
        <f t="shared" si="7"/>
        <v>1.1805555555555556</v>
      </c>
    </row>
    <row r="468" spans="1:4" ht="14.25">
      <c r="A468" s="54" t="s">
        <v>219</v>
      </c>
      <c r="B468" s="52">
        <v>124</v>
      </c>
      <c r="C468" s="52">
        <v>118</v>
      </c>
      <c r="D468" s="53">
        <f t="shared" si="7"/>
        <v>0.9516129032258065</v>
      </c>
    </row>
    <row r="469" spans="1:4" ht="14.25">
      <c r="A469" s="54" t="s">
        <v>594</v>
      </c>
      <c r="B469" s="52">
        <v>1</v>
      </c>
      <c r="C469" s="52">
        <v>2</v>
      </c>
      <c r="D469" s="53">
        <f t="shared" si="7"/>
        <v>2</v>
      </c>
    </row>
    <row r="470" spans="1:4" ht="14.25">
      <c r="A470" s="54" t="s">
        <v>595</v>
      </c>
      <c r="B470" s="52">
        <v>45</v>
      </c>
      <c r="C470" s="52">
        <v>46</v>
      </c>
      <c r="D470" s="53">
        <f t="shared" si="7"/>
        <v>1.0222222222222221</v>
      </c>
    </row>
    <row r="471" spans="1:4" ht="14.25">
      <c r="A471" s="51" t="s">
        <v>596</v>
      </c>
      <c r="B471" s="52">
        <f>SUM(B472:B473)</f>
        <v>85</v>
      </c>
      <c r="C471" s="52">
        <f>SUM(C472:C473)</f>
        <v>70</v>
      </c>
      <c r="D471" s="53">
        <f t="shared" si="7"/>
        <v>0.8235294117647058</v>
      </c>
    </row>
    <row r="472" spans="1:4" ht="14.25">
      <c r="A472" s="54" t="s">
        <v>597</v>
      </c>
      <c r="B472" s="52">
        <v>70</v>
      </c>
      <c r="C472" s="52">
        <v>70</v>
      </c>
      <c r="D472" s="53">
        <f t="shared" si="7"/>
        <v>1</v>
      </c>
    </row>
    <row r="473" spans="1:4" ht="14.25">
      <c r="A473" s="54" t="s">
        <v>598</v>
      </c>
      <c r="B473" s="52">
        <v>15</v>
      </c>
      <c r="C473" s="52">
        <v>0</v>
      </c>
      <c r="D473" s="53">
        <f t="shared" si="7"/>
        <v>0</v>
      </c>
    </row>
    <row r="474" spans="1:4" ht="14.25">
      <c r="A474" s="51" t="s">
        <v>599</v>
      </c>
      <c r="B474" s="52"/>
      <c r="C474" s="52"/>
      <c r="D474" s="53"/>
    </row>
    <row r="475" spans="1:4" ht="14.25">
      <c r="A475" s="51" t="s">
        <v>600</v>
      </c>
      <c r="B475" s="52">
        <f>B476</f>
        <v>2015</v>
      </c>
      <c r="C475" s="52">
        <f>C476</f>
        <v>1775</v>
      </c>
      <c r="D475" s="53">
        <f t="shared" si="7"/>
        <v>0.8808933002481389</v>
      </c>
    </row>
    <row r="476" spans="1:4" ht="14.25">
      <c r="A476" s="60" t="s">
        <v>601</v>
      </c>
      <c r="B476" s="52">
        <f>B477</f>
        <v>2015</v>
      </c>
      <c r="C476" s="52">
        <f>C477</f>
        <v>1775</v>
      </c>
      <c r="D476" s="53">
        <f t="shared" si="7"/>
        <v>0.8808933002481389</v>
      </c>
    </row>
    <row r="477" spans="1:4" ht="14.25">
      <c r="A477" s="61" t="s">
        <v>602</v>
      </c>
      <c r="B477" s="52">
        <v>2015</v>
      </c>
      <c r="C477" s="52">
        <v>1775</v>
      </c>
      <c r="D477" s="53">
        <f t="shared" si="7"/>
        <v>0.8808933002481389</v>
      </c>
    </row>
    <row r="478" spans="1:4" ht="14.25">
      <c r="A478" s="62" t="s">
        <v>36</v>
      </c>
      <c r="B478" s="52">
        <f>SUM(,B479)</f>
        <v>632</v>
      </c>
      <c r="C478" s="52">
        <f>SUM(,C479)</f>
        <v>1829</v>
      </c>
      <c r="D478" s="53">
        <f t="shared" si="7"/>
        <v>2.893987341772152</v>
      </c>
    </row>
    <row r="479" spans="1:4" ht="14.25">
      <c r="A479" s="62" t="s">
        <v>603</v>
      </c>
      <c r="B479" s="52">
        <f>B480</f>
        <v>632</v>
      </c>
      <c r="C479" s="52">
        <f>C480</f>
        <v>1829</v>
      </c>
      <c r="D479" s="53">
        <f t="shared" si="7"/>
        <v>2.893987341772152</v>
      </c>
    </row>
    <row r="480" spans="1:4" ht="14.25">
      <c r="A480" s="62" t="s">
        <v>604</v>
      </c>
      <c r="B480" s="52">
        <f>SUM(B481:B481)</f>
        <v>632</v>
      </c>
      <c r="C480" s="52">
        <f>SUM(C481:C481)</f>
        <v>1829</v>
      </c>
      <c r="D480" s="53">
        <f t="shared" si="7"/>
        <v>2.893987341772152</v>
      </c>
    </row>
    <row r="481" spans="1:4" ht="14.25">
      <c r="A481" s="55" t="s">
        <v>605</v>
      </c>
      <c r="B481" s="52">
        <v>632</v>
      </c>
      <c r="C481" s="52">
        <v>1829</v>
      </c>
      <c r="D481" s="53">
        <f t="shared" si="7"/>
        <v>2.893987341772152</v>
      </c>
    </row>
    <row r="482" spans="1:4" ht="14.25">
      <c r="A482" s="62" t="s">
        <v>606</v>
      </c>
      <c r="B482" s="52">
        <f>SUM(B483)</f>
        <v>40</v>
      </c>
      <c r="C482" s="52">
        <f>SUM(C483)</f>
        <v>35</v>
      </c>
      <c r="D482" s="53">
        <f t="shared" si="7"/>
        <v>0.875</v>
      </c>
    </row>
    <row r="483" spans="1:4" ht="14.25">
      <c r="A483" s="62" t="s">
        <v>607</v>
      </c>
      <c r="B483" s="52">
        <f>B484</f>
        <v>40</v>
      </c>
      <c r="C483" s="52">
        <f>C484</f>
        <v>35</v>
      </c>
      <c r="D483" s="53">
        <f t="shared" si="7"/>
        <v>0.875</v>
      </c>
    </row>
    <row r="484" spans="1:4" ht="14.25">
      <c r="A484" s="55" t="s">
        <v>608</v>
      </c>
      <c r="B484" s="52">
        <v>40</v>
      </c>
      <c r="C484" s="52">
        <v>35</v>
      </c>
      <c r="D484" s="53">
        <f t="shared" si="7"/>
        <v>0.875</v>
      </c>
    </row>
    <row r="485" spans="1:4" ht="14.25">
      <c r="A485" s="63" t="s">
        <v>609</v>
      </c>
      <c r="B485" s="64">
        <f>SUM(B4,B99,B106,B150,B174,B189,B208,B269,B302,B323,B339,B403,B418,B430,B442,B457,B465,B475,B478,B482)</f>
        <v>178183</v>
      </c>
      <c r="C485" s="64">
        <f>SUM(C4,C99,C106,C150,C174,C189,C208,C269,C302,C323,C339,C403,C418,C430,C442,C457,C465,C474,C475,C478,C482)</f>
        <v>187100</v>
      </c>
      <c r="D485" s="53">
        <f t="shared" si="7"/>
        <v>1.050044055830242</v>
      </c>
    </row>
    <row r="486" spans="1:4" ht="14.25">
      <c r="A486" s="65" t="s">
        <v>610</v>
      </c>
      <c r="B486" s="66">
        <f>SUM(B487:B489)</f>
        <v>38864</v>
      </c>
      <c r="C486" s="66">
        <f>SUM(C487:C489)</f>
        <v>32300</v>
      </c>
      <c r="D486" s="53">
        <f t="shared" si="7"/>
        <v>0.8311033347056401</v>
      </c>
    </row>
    <row r="487" spans="1:4" ht="14.25">
      <c r="A487" s="67" t="s">
        <v>611</v>
      </c>
      <c r="B487" s="66">
        <v>1184</v>
      </c>
      <c r="C487" s="66">
        <v>2300</v>
      </c>
      <c r="D487" s="53">
        <f t="shared" si="7"/>
        <v>1.9425675675675675</v>
      </c>
    </row>
    <row r="488" spans="1:4" ht="14.25">
      <c r="A488" s="67" t="s">
        <v>612</v>
      </c>
      <c r="B488" s="66"/>
      <c r="C488" s="66"/>
      <c r="D488" s="53"/>
    </row>
    <row r="489" spans="1:4" ht="14.25">
      <c r="A489" s="67" t="s">
        <v>613</v>
      </c>
      <c r="B489" s="66">
        <v>37680</v>
      </c>
      <c r="C489" s="66">
        <v>30000</v>
      </c>
      <c r="D489" s="53">
        <f t="shared" si="7"/>
        <v>0.7961783439490446</v>
      </c>
    </row>
    <row r="490" spans="1:4" ht="14.25">
      <c r="A490" s="65" t="s">
        <v>614</v>
      </c>
      <c r="B490" s="66"/>
      <c r="C490" s="66"/>
      <c r="D490" s="53" t="e">
        <f t="shared" si="7"/>
        <v>#DIV/0!</v>
      </c>
    </row>
    <row r="491" spans="1:4" ht="14.25">
      <c r="A491" s="65" t="s">
        <v>615</v>
      </c>
      <c r="B491" s="66"/>
      <c r="C491" s="66"/>
      <c r="D491" s="53"/>
    </row>
    <row r="492" spans="1:4" ht="14.25">
      <c r="A492" s="65" t="s">
        <v>616</v>
      </c>
      <c r="B492" s="66">
        <v>742</v>
      </c>
      <c r="C492" s="66"/>
      <c r="D492" s="53"/>
    </row>
    <row r="493" spans="1:4" ht="15">
      <c r="A493" s="68" t="s">
        <v>617</v>
      </c>
      <c r="B493" s="69">
        <f>SUM(B485,B486,B490:B492)</f>
        <v>217789</v>
      </c>
      <c r="C493" s="69">
        <f>SUM(C485,C486,C490:C492)</f>
        <v>219400</v>
      </c>
      <c r="D493" s="53">
        <f>C493/B493</f>
        <v>1.007397067804159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G18" sqref="G18"/>
    </sheetView>
  </sheetViews>
  <sheetFormatPr defaultColWidth="8.7109375" defaultRowHeight="15"/>
  <cols>
    <col min="1" max="1" width="38.7109375" style="3" customWidth="1"/>
    <col min="2" max="3" width="14.7109375" style="3" bestFit="1" customWidth="1"/>
    <col min="4" max="4" width="27.421875" style="3" customWidth="1"/>
    <col min="5" max="16384" width="8.7109375" style="3" customWidth="1"/>
  </cols>
  <sheetData>
    <row r="1" spans="1:4" s="16" customFormat="1" ht="30" customHeight="1">
      <c r="A1" s="139" t="s">
        <v>619</v>
      </c>
      <c r="B1" s="139"/>
      <c r="C1" s="139"/>
      <c r="D1" s="139"/>
    </row>
    <row r="2" spans="2:4" ht="15">
      <c r="B2" s="9"/>
      <c r="C2" s="9"/>
      <c r="D2" s="10" t="s">
        <v>33</v>
      </c>
    </row>
    <row r="3" spans="1:4" s="24" customFormat="1" ht="19.5" customHeight="1">
      <c r="A3" s="23" t="s">
        <v>34</v>
      </c>
      <c r="B3" s="23" t="s">
        <v>47</v>
      </c>
      <c r="C3" s="23" t="s">
        <v>38</v>
      </c>
      <c r="D3" s="23" t="s">
        <v>35</v>
      </c>
    </row>
    <row r="4" spans="1:4" s="13" customFormat="1" ht="19.5" customHeight="1">
      <c r="A4" s="1" t="s">
        <v>48</v>
      </c>
      <c r="B4" s="1">
        <v>37296</v>
      </c>
      <c r="C4" s="1">
        <v>51132</v>
      </c>
      <c r="D4" s="70">
        <f>(C4/B4)*100</f>
        <v>137.0978120978121</v>
      </c>
    </row>
    <row r="5" spans="1:4" s="13" customFormat="1" ht="19.5" customHeight="1">
      <c r="A5" s="1" t="s">
        <v>49</v>
      </c>
      <c r="B5" s="1">
        <v>15893</v>
      </c>
      <c r="C5" s="1">
        <v>12853</v>
      </c>
      <c r="D5" s="70">
        <f aca="true" t="shared" si="0" ref="D5:D66">(C5/B5)*100</f>
        <v>80.87208204870069</v>
      </c>
    </row>
    <row r="6" spans="1:4" s="13" customFormat="1" ht="19.5" customHeight="1">
      <c r="A6" s="1" t="s">
        <v>50</v>
      </c>
      <c r="B6" s="1">
        <v>15932</v>
      </c>
      <c r="C6" s="1">
        <v>23656</v>
      </c>
      <c r="D6" s="70">
        <f t="shared" si="0"/>
        <v>148.48104443886518</v>
      </c>
    </row>
    <row r="7" spans="1:4" s="13" customFormat="1" ht="19.5" customHeight="1">
      <c r="A7" s="1" t="s">
        <v>51</v>
      </c>
      <c r="B7" s="1">
        <v>1400</v>
      </c>
      <c r="C7" s="1">
        <v>289</v>
      </c>
      <c r="D7" s="70">
        <f t="shared" si="0"/>
        <v>20.642857142857142</v>
      </c>
    </row>
    <row r="8" spans="1:4" s="13" customFormat="1" ht="19.5" customHeight="1">
      <c r="A8" s="1" t="s">
        <v>52</v>
      </c>
      <c r="B8" s="1">
        <v>307</v>
      </c>
      <c r="C8" s="1">
        <v>10236</v>
      </c>
      <c r="D8" s="70">
        <f t="shared" si="0"/>
        <v>3334.201954397394</v>
      </c>
    </row>
    <row r="9" spans="1:4" s="13" customFormat="1" ht="19.5" customHeight="1">
      <c r="A9" s="1" t="s">
        <v>53</v>
      </c>
      <c r="B9" s="1">
        <v>34</v>
      </c>
      <c r="C9" s="1"/>
      <c r="D9" s="70">
        <f>(C9/B9)*100</f>
        <v>0</v>
      </c>
    </row>
    <row r="10" spans="1:4" s="13" customFormat="1" ht="19.5" customHeight="1">
      <c r="A10" s="1" t="s">
        <v>54</v>
      </c>
      <c r="B10" s="1">
        <v>2600</v>
      </c>
      <c r="C10" s="1">
        <v>3076</v>
      </c>
      <c r="D10" s="70">
        <f t="shared" si="0"/>
        <v>118.30769230769232</v>
      </c>
    </row>
    <row r="11" spans="1:4" s="13" customFormat="1" ht="19.5" customHeight="1">
      <c r="A11" s="1" t="s">
        <v>55</v>
      </c>
      <c r="B11" s="1">
        <v>1130</v>
      </c>
      <c r="C11" s="1">
        <v>1022</v>
      </c>
      <c r="D11" s="70">
        <f t="shared" si="0"/>
        <v>90.4424778761062</v>
      </c>
    </row>
    <row r="12" spans="1:4" s="13" customFormat="1" ht="19.5" customHeight="1">
      <c r="A12" s="1" t="s">
        <v>56</v>
      </c>
      <c r="B12" s="1">
        <v>14762</v>
      </c>
      <c r="C12" s="1">
        <v>15319</v>
      </c>
      <c r="D12" s="70">
        <f t="shared" si="0"/>
        <v>103.77320146321635</v>
      </c>
    </row>
    <row r="13" spans="1:4" s="13" customFormat="1" ht="19.5" customHeight="1">
      <c r="A13" s="1" t="s">
        <v>57</v>
      </c>
      <c r="B13" s="1">
        <v>2452</v>
      </c>
      <c r="C13" s="1">
        <v>2450</v>
      </c>
      <c r="D13" s="70">
        <f t="shared" si="0"/>
        <v>99.9184339314845</v>
      </c>
    </row>
    <row r="14" spans="1:4" s="13" customFormat="1" ht="19.5" customHeight="1">
      <c r="A14" s="1" t="s">
        <v>58</v>
      </c>
      <c r="B14" s="1">
        <v>138</v>
      </c>
      <c r="C14" s="1">
        <v>135</v>
      </c>
      <c r="D14" s="70">
        <f t="shared" si="0"/>
        <v>97.82608695652173</v>
      </c>
    </row>
    <row r="15" spans="1:4" s="13" customFormat="1" ht="19.5" customHeight="1">
      <c r="A15" s="1" t="s">
        <v>59</v>
      </c>
      <c r="B15" s="1">
        <v>29</v>
      </c>
      <c r="C15" s="1">
        <v>30</v>
      </c>
      <c r="D15" s="70">
        <f t="shared" si="0"/>
        <v>103.44827586206897</v>
      </c>
    </row>
    <row r="16" spans="1:4" s="13" customFormat="1" ht="19.5" customHeight="1">
      <c r="A16" s="1" t="s">
        <v>60</v>
      </c>
      <c r="B16" s="1">
        <v>17</v>
      </c>
      <c r="C16" s="1">
        <v>15</v>
      </c>
      <c r="D16" s="70">
        <f t="shared" si="0"/>
        <v>88.23529411764706</v>
      </c>
    </row>
    <row r="17" spans="1:4" s="13" customFormat="1" ht="19.5" customHeight="1">
      <c r="A17" s="1" t="s">
        <v>61</v>
      </c>
      <c r="B17" s="1">
        <v>105</v>
      </c>
      <c r="C17" s="1">
        <v>110</v>
      </c>
      <c r="D17" s="70">
        <f t="shared" si="0"/>
        <v>104.76190476190477</v>
      </c>
    </row>
    <row r="18" spans="1:4" s="13" customFormat="1" ht="19.5" customHeight="1">
      <c r="A18" s="1" t="s">
        <v>62</v>
      </c>
      <c r="B18" s="1">
        <v>105</v>
      </c>
      <c r="C18" s="1">
        <v>120</v>
      </c>
      <c r="D18" s="70">
        <f t="shared" si="0"/>
        <v>114.28571428571428</v>
      </c>
    </row>
    <row r="19" spans="1:4" s="13" customFormat="1" ht="19.5" customHeight="1">
      <c r="A19" s="1" t="s">
        <v>63</v>
      </c>
      <c r="B19" s="1">
        <v>188</v>
      </c>
      <c r="C19" s="1">
        <v>188</v>
      </c>
      <c r="D19" s="70">
        <f t="shared" si="0"/>
        <v>100</v>
      </c>
    </row>
    <row r="20" spans="1:4" s="13" customFormat="1" ht="19.5" customHeight="1">
      <c r="A20" s="1" t="s">
        <v>64</v>
      </c>
      <c r="B20" s="1"/>
      <c r="C20" s="1"/>
      <c r="D20" s="70"/>
    </row>
    <row r="21" spans="1:4" s="13" customFormat="1" ht="19.5" customHeight="1">
      <c r="A21" s="1" t="s">
        <v>65</v>
      </c>
      <c r="B21" s="1">
        <v>306</v>
      </c>
      <c r="C21" s="1">
        <v>306</v>
      </c>
      <c r="D21" s="70">
        <f t="shared" si="0"/>
        <v>100</v>
      </c>
    </row>
    <row r="22" spans="1:4" s="13" customFormat="1" ht="19.5" customHeight="1">
      <c r="A22" s="1" t="s">
        <v>66</v>
      </c>
      <c r="B22" s="1">
        <v>764</v>
      </c>
      <c r="C22" s="1">
        <v>746</v>
      </c>
      <c r="D22" s="70">
        <f t="shared" si="0"/>
        <v>97.64397905759162</v>
      </c>
    </row>
    <row r="23" spans="1:4" s="13" customFormat="1" ht="19.5" customHeight="1">
      <c r="A23" s="1" t="s">
        <v>67</v>
      </c>
      <c r="B23" s="1"/>
      <c r="C23" s="1"/>
      <c r="D23" s="70"/>
    </row>
    <row r="24" spans="1:4" s="13" customFormat="1" ht="19.5" customHeight="1">
      <c r="A24" s="1" t="s">
        <v>68</v>
      </c>
      <c r="B24" s="1">
        <v>3573</v>
      </c>
      <c r="C24" s="1">
        <v>3260</v>
      </c>
      <c r="D24" s="70">
        <f t="shared" si="0"/>
        <v>91.23985446403582</v>
      </c>
    </row>
    <row r="25" spans="1:4" s="13" customFormat="1" ht="19.5" customHeight="1">
      <c r="A25" s="1" t="s">
        <v>69</v>
      </c>
      <c r="B25" s="1">
        <v>12</v>
      </c>
      <c r="C25" s="1"/>
      <c r="D25" s="70">
        <f t="shared" si="0"/>
        <v>0</v>
      </c>
    </row>
    <row r="26" spans="1:4" s="13" customFormat="1" ht="19.5" customHeight="1">
      <c r="A26" s="1" t="s">
        <v>70</v>
      </c>
      <c r="B26" s="1">
        <v>282</v>
      </c>
      <c r="C26" s="1">
        <v>275</v>
      </c>
      <c r="D26" s="70">
        <f t="shared" si="0"/>
        <v>97.51773049645391</v>
      </c>
    </row>
    <row r="27" spans="1:4" s="13" customFormat="1" ht="19.5" customHeight="1">
      <c r="A27" s="1" t="s">
        <v>71</v>
      </c>
      <c r="B27" s="1">
        <v>241</v>
      </c>
      <c r="C27" s="1">
        <v>230</v>
      </c>
      <c r="D27" s="70">
        <f t="shared" si="0"/>
        <v>95.4356846473029</v>
      </c>
    </row>
    <row r="28" spans="1:4" s="13" customFormat="1" ht="19.5" customHeight="1">
      <c r="A28" s="1" t="s">
        <v>72</v>
      </c>
      <c r="B28" s="1">
        <v>635</v>
      </c>
      <c r="C28" s="1">
        <v>626</v>
      </c>
      <c r="D28" s="70">
        <f t="shared" si="0"/>
        <v>98.58267716535433</v>
      </c>
    </row>
    <row r="29" spans="1:4" s="13" customFormat="1" ht="19.5" customHeight="1">
      <c r="A29" s="1" t="s">
        <v>73</v>
      </c>
      <c r="B29" s="1">
        <v>2966</v>
      </c>
      <c r="C29" s="1">
        <v>2929</v>
      </c>
      <c r="D29" s="70">
        <f t="shared" si="0"/>
        <v>98.75252865812543</v>
      </c>
    </row>
    <row r="30" spans="1:4" s="13" customFormat="1" ht="19.5" customHeight="1">
      <c r="A30" s="1" t="s">
        <v>74</v>
      </c>
      <c r="B30" s="1">
        <v>52</v>
      </c>
      <c r="C30" s="1"/>
      <c r="D30" s="70">
        <f t="shared" si="0"/>
        <v>0</v>
      </c>
    </row>
    <row r="31" spans="1:4" s="13" customFormat="1" ht="19.5" customHeight="1">
      <c r="A31" s="1" t="s">
        <v>75</v>
      </c>
      <c r="B31" s="1">
        <v>93</v>
      </c>
      <c r="C31" s="1"/>
      <c r="D31" s="70">
        <f t="shared" si="0"/>
        <v>0</v>
      </c>
    </row>
    <row r="32" spans="1:4" s="13" customFormat="1" ht="19.5" customHeight="1">
      <c r="A32" s="1" t="s">
        <v>76</v>
      </c>
      <c r="B32" s="1">
        <v>550</v>
      </c>
      <c r="C32" s="1">
        <v>582</v>
      </c>
      <c r="D32" s="70">
        <f t="shared" si="0"/>
        <v>105.81818181818181</v>
      </c>
    </row>
    <row r="33" spans="1:4" s="13" customFormat="1" ht="19.5" customHeight="1">
      <c r="A33" s="1" t="s">
        <v>77</v>
      </c>
      <c r="B33" s="1">
        <v>376</v>
      </c>
      <c r="C33" s="1">
        <v>300</v>
      </c>
      <c r="D33" s="70">
        <f t="shared" si="0"/>
        <v>79.7872340425532</v>
      </c>
    </row>
    <row r="34" spans="1:4" s="13" customFormat="1" ht="19.5" customHeight="1">
      <c r="A34" s="1" t="s">
        <v>78</v>
      </c>
      <c r="B34" s="1">
        <v>24</v>
      </c>
      <c r="C34" s="1">
        <v>500</v>
      </c>
      <c r="D34" s="70">
        <f t="shared" si="0"/>
        <v>2083.333333333333</v>
      </c>
    </row>
    <row r="35" spans="1:4" s="13" customFormat="1" ht="19.5" customHeight="1">
      <c r="A35" s="1" t="s">
        <v>79</v>
      </c>
      <c r="B35" s="1">
        <v>55</v>
      </c>
      <c r="C35" s="1"/>
      <c r="D35" s="70">
        <f t="shared" si="0"/>
        <v>0</v>
      </c>
    </row>
    <row r="36" spans="1:4" s="13" customFormat="1" ht="19.5" customHeight="1">
      <c r="A36" s="1" t="s">
        <v>80</v>
      </c>
      <c r="B36" s="1">
        <v>894</v>
      </c>
      <c r="C36" s="1">
        <v>641</v>
      </c>
      <c r="D36" s="70">
        <f t="shared" si="0"/>
        <v>71.70022371364652</v>
      </c>
    </row>
    <row r="37" spans="1:4" s="13" customFormat="1" ht="19.5" customHeight="1">
      <c r="A37" s="1" t="s">
        <v>81</v>
      </c>
      <c r="B37" s="1">
        <v>336</v>
      </c>
      <c r="C37" s="1">
        <v>1274</v>
      </c>
      <c r="D37" s="70">
        <f t="shared" si="0"/>
        <v>379.16666666666663</v>
      </c>
    </row>
    <row r="38" spans="1:4" s="13" customFormat="1" ht="19.5" customHeight="1">
      <c r="A38" s="1" t="s">
        <v>82</v>
      </c>
      <c r="B38" s="1">
        <v>2</v>
      </c>
      <c r="C38" s="1"/>
      <c r="D38" s="70">
        <f t="shared" si="0"/>
        <v>0</v>
      </c>
    </row>
    <row r="39" spans="1:4" s="13" customFormat="1" ht="19.5" customHeight="1">
      <c r="A39" s="1" t="s">
        <v>83</v>
      </c>
      <c r="B39" s="1">
        <v>567</v>
      </c>
      <c r="C39" s="1">
        <v>602</v>
      </c>
      <c r="D39" s="70">
        <f t="shared" si="0"/>
        <v>106.17283950617285</v>
      </c>
    </row>
    <row r="40" spans="1:4" s="13" customFormat="1" ht="19.5" customHeight="1">
      <c r="A40" s="1" t="s">
        <v>84</v>
      </c>
      <c r="B40" s="1">
        <v>10848</v>
      </c>
      <c r="C40" s="1">
        <v>9997</v>
      </c>
      <c r="D40" s="70">
        <f t="shared" si="0"/>
        <v>92.15523598820059</v>
      </c>
    </row>
    <row r="41" spans="1:4" s="13" customFormat="1" ht="19.5" customHeight="1">
      <c r="A41" s="1" t="s">
        <v>85</v>
      </c>
      <c r="B41" s="1">
        <v>56</v>
      </c>
      <c r="C41" s="1">
        <v>52</v>
      </c>
      <c r="D41" s="70">
        <f t="shared" si="0"/>
        <v>92.85714285714286</v>
      </c>
    </row>
    <row r="42" spans="1:4" s="13" customFormat="1" ht="19.5" customHeight="1">
      <c r="A42" s="1" t="s">
        <v>86</v>
      </c>
      <c r="B42" s="1">
        <v>5995</v>
      </c>
      <c r="C42" s="1">
        <v>890</v>
      </c>
      <c r="D42" s="70">
        <f t="shared" si="0"/>
        <v>14.845704753961636</v>
      </c>
    </row>
    <row r="43" spans="1:4" s="13" customFormat="1" ht="19.5" customHeight="1">
      <c r="A43" s="1" t="s">
        <v>87</v>
      </c>
      <c r="B43" s="1"/>
      <c r="C43" s="1"/>
      <c r="D43" s="70"/>
    </row>
    <row r="44" spans="1:4" s="13" customFormat="1" ht="19.5" customHeight="1">
      <c r="A44" s="1" t="s">
        <v>88</v>
      </c>
      <c r="B44" s="1">
        <v>254</v>
      </c>
      <c r="C44" s="1">
        <v>660</v>
      </c>
      <c r="D44" s="70">
        <f t="shared" si="0"/>
        <v>259.84251968503935</v>
      </c>
    </row>
    <row r="45" spans="1:4" s="13" customFormat="1" ht="19.5" customHeight="1">
      <c r="A45" s="1" t="s">
        <v>89</v>
      </c>
      <c r="B45" s="1">
        <v>3366</v>
      </c>
      <c r="C45" s="1">
        <v>3260</v>
      </c>
      <c r="D45" s="70">
        <f t="shared" si="0"/>
        <v>96.85086155674391</v>
      </c>
    </row>
    <row r="46" spans="1:4" s="13" customFormat="1" ht="19.5" customHeight="1">
      <c r="A46" s="1" t="s">
        <v>90</v>
      </c>
      <c r="B46" s="1">
        <v>207</v>
      </c>
      <c r="C46" s="1"/>
      <c r="D46" s="70">
        <f t="shared" si="0"/>
        <v>0</v>
      </c>
    </row>
    <row r="47" spans="1:4" s="13" customFormat="1" ht="19.5" customHeight="1">
      <c r="A47" s="1" t="s">
        <v>91</v>
      </c>
      <c r="B47" s="1">
        <v>23</v>
      </c>
      <c r="C47" s="1"/>
      <c r="D47" s="70">
        <f t="shared" si="0"/>
        <v>0</v>
      </c>
    </row>
    <row r="48" spans="1:4" s="13" customFormat="1" ht="19.5" customHeight="1">
      <c r="A48" s="1" t="s">
        <v>92</v>
      </c>
      <c r="B48" s="1">
        <v>184</v>
      </c>
      <c r="C48" s="1">
        <v>233</v>
      </c>
      <c r="D48" s="70">
        <f t="shared" si="0"/>
        <v>126.63043478260869</v>
      </c>
    </row>
    <row r="49" spans="1:4" s="13" customFormat="1" ht="19.5" customHeight="1">
      <c r="A49" s="1" t="s">
        <v>93</v>
      </c>
      <c r="B49" s="1">
        <v>428</v>
      </c>
      <c r="C49" s="1"/>
      <c r="D49" s="70">
        <f t="shared" si="0"/>
        <v>0</v>
      </c>
    </row>
    <row r="50" spans="1:4" s="13" customFormat="1" ht="19.5" customHeight="1">
      <c r="A50" s="1" t="s">
        <v>94</v>
      </c>
      <c r="B50" s="1">
        <v>16</v>
      </c>
      <c r="C50" s="1">
        <v>4600</v>
      </c>
      <c r="D50" s="70">
        <f t="shared" si="0"/>
        <v>28750</v>
      </c>
    </row>
    <row r="51" spans="1:4" s="13" customFormat="1" ht="19.5" customHeight="1">
      <c r="A51" s="1" t="s">
        <v>95</v>
      </c>
      <c r="B51" s="1"/>
      <c r="C51" s="1"/>
      <c r="D51" s="70"/>
    </row>
    <row r="52" spans="1:4" s="13" customFormat="1" ht="19.5" customHeight="1">
      <c r="A52" s="1" t="s">
        <v>96</v>
      </c>
      <c r="B52" s="1">
        <v>2</v>
      </c>
      <c r="C52" s="1"/>
      <c r="D52" s="70">
        <f t="shared" si="0"/>
        <v>0</v>
      </c>
    </row>
    <row r="53" spans="1:4" s="13" customFormat="1" ht="19.5" customHeight="1">
      <c r="A53" s="1" t="s">
        <v>97</v>
      </c>
      <c r="B53" s="1"/>
      <c r="C53" s="1"/>
      <c r="D53" s="70"/>
    </row>
    <row r="54" spans="1:4" s="13" customFormat="1" ht="19.5" customHeight="1">
      <c r="A54" s="1" t="s">
        <v>98</v>
      </c>
      <c r="B54" s="1">
        <v>1</v>
      </c>
      <c r="C54" s="1"/>
      <c r="D54" s="70">
        <f t="shared" si="0"/>
        <v>0</v>
      </c>
    </row>
    <row r="55" spans="1:4" s="13" customFormat="1" ht="19.5" customHeight="1">
      <c r="A55" s="1" t="s">
        <v>99</v>
      </c>
      <c r="B55" s="1">
        <f>136+180</f>
        <v>316</v>
      </c>
      <c r="C55" s="1">
        <v>302</v>
      </c>
      <c r="D55" s="70">
        <f t="shared" si="0"/>
        <v>95.56962025316456</v>
      </c>
    </row>
    <row r="56" spans="1:4" s="13" customFormat="1" ht="19.5" customHeight="1">
      <c r="A56" s="1" t="s">
        <v>100</v>
      </c>
      <c r="B56" s="1">
        <v>335</v>
      </c>
      <c r="C56" s="1">
        <v>308</v>
      </c>
      <c r="D56" s="70">
        <f t="shared" si="0"/>
        <v>91.94029850746269</v>
      </c>
    </row>
    <row r="57" spans="1:4" s="13" customFormat="1" ht="19.5" customHeight="1">
      <c r="A57" s="1" t="s">
        <v>101</v>
      </c>
      <c r="B57" s="1"/>
      <c r="C57" s="1"/>
      <c r="D57" s="70"/>
    </row>
    <row r="58" spans="1:4" s="13" customFormat="1" ht="19.5" customHeight="1">
      <c r="A58" s="1" t="s">
        <v>102</v>
      </c>
      <c r="B58" s="1">
        <v>143</v>
      </c>
      <c r="C58" s="1">
        <v>155</v>
      </c>
      <c r="D58" s="70">
        <f t="shared" si="0"/>
        <v>108.3916083916084</v>
      </c>
    </row>
    <row r="59" spans="1:4" s="13" customFormat="1" ht="19.5" customHeight="1">
      <c r="A59" s="1" t="s">
        <v>103</v>
      </c>
      <c r="B59" s="1">
        <v>153</v>
      </c>
      <c r="C59" s="1">
        <v>120</v>
      </c>
      <c r="D59" s="70">
        <f t="shared" si="0"/>
        <v>78.43137254901961</v>
      </c>
    </row>
    <row r="60" spans="1:4" s="13" customFormat="1" ht="19.5" customHeight="1">
      <c r="A60" s="1" t="s">
        <v>104</v>
      </c>
      <c r="B60" s="1"/>
      <c r="C60" s="1"/>
      <c r="D60" s="70"/>
    </row>
    <row r="61" spans="1:4" s="13" customFormat="1" ht="19.5" customHeight="1">
      <c r="A61" s="1" t="s">
        <v>105</v>
      </c>
      <c r="B61" s="1"/>
      <c r="C61" s="1"/>
      <c r="D61" s="70"/>
    </row>
    <row r="62" spans="1:4" s="13" customFormat="1" ht="19.5" customHeight="1">
      <c r="A62" s="1" t="s">
        <v>106</v>
      </c>
      <c r="B62" s="1">
        <v>13</v>
      </c>
      <c r="C62" s="1">
        <v>13</v>
      </c>
      <c r="D62" s="70">
        <f t="shared" si="0"/>
        <v>100</v>
      </c>
    </row>
    <row r="63" spans="1:4" s="13" customFormat="1" ht="19.5" customHeight="1">
      <c r="A63" s="1" t="s">
        <v>107</v>
      </c>
      <c r="B63" s="1"/>
      <c r="C63" s="1"/>
      <c r="D63" s="70"/>
    </row>
    <row r="64" spans="1:4" s="13" customFormat="1" ht="19.5" customHeight="1">
      <c r="A64" s="1" t="s">
        <v>108</v>
      </c>
      <c r="B64" s="1"/>
      <c r="C64" s="1"/>
      <c r="D64" s="70"/>
    </row>
    <row r="65" spans="1:4" s="13" customFormat="1" ht="19.5" customHeight="1">
      <c r="A65" s="1" t="s">
        <v>109</v>
      </c>
      <c r="B65" s="1">
        <v>26</v>
      </c>
      <c r="C65" s="1">
        <v>20</v>
      </c>
      <c r="D65" s="70">
        <f t="shared" si="0"/>
        <v>76.92307692307693</v>
      </c>
    </row>
    <row r="66" spans="1:4" s="13" customFormat="1" ht="19.5" customHeight="1">
      <c r="A66" s="1" t="s">
        <v>620</v>
      </c>
      <c r="B66" s="1">
        <f>B4+B12+B40+B56</f>
        <v>63241</v>
      </c>
      <c r="C66" s="1">
        <f>C4+C12+C40+C56</f>
        <v>76756</v>
      </c>
      <c r="D66" s="70">
        <f t="shared" si="0"/>
        <v>121.3706298129378</v>
      </c>
    </row>
    <row r="67" spans="1:4" s="13" customFormat="1" ht="44.25" customHeight="1">
      <c r="A67" s="158" t="s">
        <v>755</v>
      </c>
      <c r="B67" s="157"/>
      <c r="C67" s="157"/>
      <c r="D67" s="157"/>
    </row>
    <row r="68" s="13" customFormat="1" ht="19.5" customHeight="1"/>
    <row r="69" s="13" customFormat="1" ht="19.5" customHeight="1"/>
    <row r="70" s="13" customFormat="1" ht="19.5" customHeight="1"/>
    <row r="71" s="13" customFormat="1" ht="19.5" customHeight="1"/>
    <row r="72" s="13" customFormat="1" ht="19.5" customHeight="1"/>
    <row r="73" s="13" customFormat="1" ht="19.5" customHeight="1"/>
    <row r="74" s="13" customFormat="1" ht="19.5" customHeight="1"/>
    <row r="75" s="13" customFormat="1" ht="19.5" customHeight="1"/>
    <row r="76" s="13" customFormat="1" ht="19.5" customHeight="1"/>
    <row r="77" s="13" customFormat="1" ht="19.5" customHeight="1"/>
    <row r="78" s="13" customFormat="1" ht="19.5" customHeight="1"/>
    <row r="79" s="13" customFormat="1" ht="19.5" customHeight="1"/>
    <row r="80" s="13" customFormat="1" ht="19.5" customHeight="1"/>
    <row r="81" s="13" customFormat="1" ht="19.5" customHeight="1"/>
    <row r="82" s="13" customFormat="1" ht="19.5" customHeight="1"/>
    <row r="83" s="13" customFormat="1" ht="19.5" customHeight="1"/>
    <row r="84" s="13" customFormat="1" ht="19.5" customHeight="1"/>
    <row r="85" s="13" customFormat="1" ht="19.5" customHeight="1"/>
    <row r="86" s="13" customFormat="1" ht="19.5" customHeight="1"/>
    <row r="87" s="13" customFormat="1" ht="19.5" customHeight="1"/>
    <row r="88" s="13" customFormat="1" ht="19.5" customHeight="1"/>
    <row r="89" s="13" customFormat="1" ht="19.5" customHeight="1"/>
    <row r="90" s="13" customFormat="1" ht="19.5" customHeight="1"/>
    <row r="91" s="13" customFormat="1" ht="19.5" customHeight="1"/>
    <row r="92" s="13" customFormat="1" ht="19.5" customHeight="1"/>
    <row r="93" s="13" customFormat="1" ht="19.5" customHeight="1"/>
    <row r="94" s="13" customFormat="1" ht="19.5" customHeight="1"/>
    <row r="95" s="13" customFormat="1" ht="19.5" customHeight="1"/>
    <row r="96" s="13" customFormat="1" ht="19.5" customHeight="1"/>
    <row r="97" s="13" customFormat="1" ht="19.5" customHeight="1"/>
    <row r="98" s="13" customFormat="1" ht="19.5" customHeight="1"/>
    <row r="99" s="13" customFormat="1" ht="19.5" customHeight="1"/>
    <row r="100" s="13" customFormat="1" ht="19.5" customHeight="1"/>
    <row r="101" s="13" customFormat="1" ht="19.5" customHeight="1"/>
    <row r="102" s="13" customFormat="1" ht="19.5" customHeight="1"/>
    <row r="103" s="13" customFormat="1" ht="19.5" customHeight="1"/>
    <row r="104" s="13" customFormat="1" ht="19.5" customHeight="1"/>
    <row r="105" s="13" customFormat="1" ht="19.5" customHeight="1"/>
    <row r="106" s="13" customFormat="1" ht="19.5" customHeight="1"/>
    <row r="107" s="13" customFormat="1" ht="19.5" customHeight="1"/>
    <row r="108" s="13" customFormat="1" ht="19.5" customHeight="1"/>
    <row r="109" s="13" customFormat="1" ht="19.5" customHeight="1"/>
    <row r="110" s="13" customFormat="1" ht="19.5" customHeight="1"/>
    <row r="111" s="13" customFormat="1" ht="19.5" customHeight="1"/>
    <row r="112" s="13" customFormat="1" ht="19.5" customHeight="1"/>
    <row r="113" s="13" customFormat="1" ht="19.5" customHeight="1"/>
    <row r="114" s="13" customFormat="1" ht="19.5" customHeight="1"/>
    <row r="115" s="13" customFormat="1" ht="19.5" customHeight="1"/>
    <row r="116" s="13" customFormat="1" ht="19.5" customHeight="1"/>
    <row r="117" s="13" customFormat="1" ht="19.5" customHeight="1"/>
    <row r="118" s="13" customFormat="1" ht="19.5" customHeight="1"/>
    <row r="119" s="13" customFormat="1" ht="19.5" customHeight="1"/>
    <row r="120" s="13" customFormat="1" ht="19.5" customHeight="1"/>
    <row r="121" s="13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2">
    <mergeCell ref="A1:D1"/>
    <mergeCell ref="A67:D67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"/>
  <sheetViews>
    <sheetView zoomScalePageLayoutView="0" workbookViewId="0" topLeftCell="W1">
      <selection activeCell="AC17" sqref="AC17"/>
    </sheetView>
  </sheetViews>
  <sheetFormatPr defaultColWidth="9.140625" defaultRowHeight="15"/>
  <cols>
    <col min="1" max="1" width="26.421875" style="0" bestFit="1" customWidth="1"/>
    <col min="2" max="3" width="7.28125" style="0" bestFit="1" customWidth="1"/>
    <col min="4" max="4" width="11.28125" style="0" bestFit="1" customWidth="1"/>
    <col min="5" max="5" width="15.7109375" style="0" bestFit="1" customWidth="1"/>
    <col min="6" max="6" width="11.28125" style="0" bestFit="1" customWidth="1"/>
    <col min="7" max="7" width="7.28125" style="0" bestFit="1" customWidth="1"/>
    <col min="8" max="8" width="15.7109375" style="0" bestFit="1" customWidth="1"/>
    <col min="9" max="10" width="7.28125" style="0" bestFit="1" customWidth="1"/>
    <col min="11" max="11" width="15.7109375" style="0" bestFit="1" customWidth="1"/>
    <col min="12" max="12" width="11.28125" style="0" bestFit="1" customWidth="1"/>
    <col min="13" max="13" width="7.28125" style="0" bestFit="1" customWidth="1"/>
    <col min="14" max="14" width="11.28125" style="0" bestFit="1" customWidth="1"/>
    <col min="15" max="15" width="5.28125" style="0" bestFit="1" customWidth="1"/>
    <col min="16" max="16" width="7.28125" style="0" bestFit="1" customWidth="1"/>
    <col min="17" max="17" width="13.421875" style="0" bestFit="1" customWidth="1"/>
    <col min="18" max="18" width="9.28125" style="0" bestFit="1" customWidth="1"/>
    <col min="19" max="19" width="20.00390625" style="0" bestFit="1" customWidth="1"/>
    <col min="20" max="20" width="9.28125" style="0" bestFit="1" customWidth="1"/>
    <col min="21" max="21" width="17.8515625" style="0" bestFit="1" customWidth="1"/>
    <col min="22" max="22" width="30.8515625" style="0" bestFit="1" customWidth="1"/>
    <col min="23" max="23" width="9.28125" style="0" bestFit="1" customWidth="1"/>
    <col min="24" max="24" width="17.8515625" style="0" bestFit="1" customWidth="1"/>
    <col min="25" max="25" width="9.28125" style="0" bestFit="1" customWidth="1"/>
    <col min="26" max="26" width="20.00390625" style="0" bestFit="1" customWidth="1"/>
    <col min="27" max="27" width="9.28125" style="0" bestFit="1" customWidth="1"/>
    <col min="28" max="28" width="17.8515625" style="0" bestFit="1" customWidth="1"/>
    <col min="29" max="29" width="29.00390625" style="0" customWidth="1"/>
    <col min="30" max="30" width="9.28125" style="0" bestFit="1" customWidth="1"/>
    <col min="31" max="31" width="17.8515625" style="0" bestFit="1" customWidth="1"/>
    <col min="32" max="33" width="9.28125" style="0" bestFit="1" customWidth="1"/>
  </cols>
  <sheetData>
    <row r="1" spans="1:33" ht="25.5">
      <c r="A1" s="141" t="s">
        <v>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33" ht="14.25" customHeigh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4.25">
      <c r="A3" s="140" t="s">
        <v>7</v>
      </c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 t="s">
        <v>1</v>
      </c>
      <c r="S3" s="142"/>
      <c r="T3" s="142"/>
      <c r="U3" s="142"/>
      <c r="V3" s="142"/>
      <c r="W3" s="142"/>
      <c r="X3" s="142"/>
      <c r="Y3" s="142"/>
      <c r="Z3" s="143" t="s">
        <v>2</v>
      </c>
      <c r="AA3" s="144"/>
      <c r="AB3" s="144"/>
      <c r="AC3" s="144"/>
      <c r="AD3" s="144"/>
      <c r="AE3" s="144"/>
      <c r="AF3" s="144"/>
      <c r="AG3" s="142" t="s">
        <v>2</v>
      </c>
    </row>
    <row r="4" spans="1:33" ht="14.25">
      <c r="A4" s="140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8" t="s">
        <v>32</v>
      </c>
      <c r="AG4" s="142"/>
    </row>
    <row r="5" spans="1:33" s="6" customFormat="1" ht="15">
      <c r="A5" s="1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6" customFormat="1" ht="15">
      <c r="A6" s="1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5">
      <c r="A7" s="1" t="s">
        <v>6</v>
      </c>
      <c r="B7" s="7">
        <f>IF(B5=0,0,B6/B5)*100</f>
        <v>0</v>
      </c>
      <c r="C7" s="7">
        <f aca="true" t="shared" si="0" ref="C7:AG7">IF(C5=0,0,C6/C5)*100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7">
        <f t="shared" si="0"/>
        <v>0</v>
      </c>
      <c r="AG7" s="7">
        <f t="shared" si="0"/>
        <v>0</v>
      </c>
    </row>
  </sheetData>
  <sheetProtection/>
  <mergeCells count="6">
    <mergeCell ref="A3:A4"/>
    <mergeCell ref="A1:AG1"/>
    <mergeCell ref="B3:Q3"/>
    <mergeCell ref="R3:Y3"/>
    <mergeCell ref="Z3:AF3"/>
    <mergeCell ref="AG3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PageLayoutView="0" workbookViewId="0" topLeftCell="A1">
      <selection activeCell="C8" sqref="C8"/>
    </sheetView>
  </sheetViews>
  <sheetFormatPr defaultColWidth="8.7109375" defaultRowHeight="15"/>
  <cols>
    <col min="1" max="1" width="38.00390625" style="0" customWidth="1"/>
    <col min="2" max="2" width="21.7109375" style="0" customWidth="1"/>
    <col min="3" max="3" width="26.28125" style="0" customWidth="1"/>
    <col min="4" max="4" width="27.7109375" style="0" customWidth="1"/>
    <col min="5" max="16384" width="8.7109375" style="3" customWidth="1"/>
  </cols>
  <sheetData>
    <row r="1" spans="1:4" s="16" customFormat="1" ht="30" customHeight="1">
      <c r="A1" s="145" t="s">
        <v>650</v>
      </c>
      <c r="B1" s="145"/>
      <c r="C1" s="145"/>
      <c r="D1" s="145"/>
    </row>
    <row r="2" spans="1:4" ht="13.5">
      <c r="A2" s="71"/>
      <c r="B2" s="146"/>
      <c r="C2" s="146"/>
      <c r="D2" s="146"/>
    </row>
    <row r="3" spans="1:4" s="13" customFormat="1" ht="19.5" customHeight="1">
      <c r="A3" s="120" t="s">
        <v>110</v>
      </c>
      <c r="B3" s="121" t="s">
        <v>622</v>
      </c>
      <c r="C3" s="121" t="s">
        <v>623</v>
      </c>
      <c r="D3" s="25" t="s">
        <v>35</v>
      </c>
    </row>
    <row r="4" spans="1:4" s="13" customFormat="1" ht="19.5" customHeight="1">
      <c r="A4" s="122" t="s">
        <v>651</v>
      </c>
      <c r="B4" s="123">
        <f>SUM(B5,B8:B9)</f>
        <v>142830</v>
      </c>
      <c r="C4" s="123">
        <f>SUM(C5,C8:C9)</f>
        <v>151200</v>
      </c>
      <c r="D4" s="72">
        <f>(C4/B4)*100</f>
        <v>105.86011342155008</v>
      </c>
    </row>
    <row r="5" spans="1:4" s="13" customFormat="1" ht="19.5" customHeight="1">
      <c r="A5" s="124" t="s">
        <v>624</v>
      </c>
      <c r="B5" s="125">
        <f>SUM(B6:B7)</f>
        <v>1649</v>
      </c>
      <c r="C5" s="126">
        <f>SUM(C6:C7)</f>
        <v>1649</v>
      </c>
      <c r="D5" s="72">
        <f aca="true" t="shared" si="0" ref="D5:D30">(C5/B5)*100</f>
        <v>100</v>
      </c>
    </row>
    <row r="6" spans="1:4" s="13" customFormat="1" ht="19.5" customHeight="1">
      <c r="A6" s="127" t="s">
        <v>625</v>
      </c>
      <c r="B6" s="127">
        <v>1372</v>
      </c>
      <c r="C6" s="128">
        <v>1372</v>
      </c>
      <c r="D6" s="72">
        <f t="shared" si="0"/>
        <v>100</v>
      </c>
    </row>
    <row r="7" spans="1:4" s="13" customFormat="1" ht="19.5" customHeight="1">
      <c r="A7" s="127" t="s">
        <v>626</v>
      </c>
      <c r="B7" s="127">
        <v>277</v>
      </c>
      <c r="C7" s="128">
        <v>277</v>
      </c>
      <c r="D7" s="72">
        <f t="shared" si="0"/>
        <v>100</v>
      </c>
    </row>
    <row r="8" spans="1:4" s="13" customFormat="1" ht="19.5" customHeight="1">
      <c r="A8" s="124" t="s">
        <v>627</v>
      </c>
      <c r="B8" s="129">
        <v>55035</v>
      </c>
      <c r="C8" s="130">
        <f>64100+4280-1480</f>
        <v>66900</v>
      </c>
      <c r="D8" s="72">
        <f t="shared" si="0"/>
        <v>121.55900790406105</v>
      </c>
    </row>
    <row r="9" spans="1:4" s="13" customFormat="1" ht="19.5" customHeight="1">
      <c r="A9" s="124" t="s">
        <v>628</v>
      </c>
      <c r="B9" s="131">
        <f>SUM(B10:B12,B18:B30)</f>
        <v>86146</v>
      </c>
      <c r="C9" s="131">
        <f>SUM(C10:C12,C18:C30)</f>
        <v>82651</v>
      </c>
      <c r="D9" s="72">
        <f t="shared" si="0"/>
        <v>95.94293408864021</v>
      </c>
    </row>
    <row r="10" spans="1:4" s="13" customFormat="1" ht="19.5" customHeight="1">
      <c r="A10" s="132" t="s">
        <v>629</v>
      </c>
      <c r="B10" s="132">
        <v>2597</v>
      </c>
      <c r="C10" s="133">
        <v>2597</v>
      </c>
      <c r="D10" s="72">
        <f t="shared" si="0"/>
        <v>100</v>
      </c>
    </row>
    <row r="11" spans="1:4" s="13" customFormat="1" ht="19.5" customHeight="1">
      <c r="A11" s="132" t="s">
        <v>630</v>
      </c>
      <c r="B11" s="132">
        <v>20903</v>
      </c>
      <c r="C11" s="134">
        <v>20872</v>
      </c>
      <c r="D11" s="72">
        <f t="shared" si="0"/>
        <v>99.85169592881404</v>
      </c>
    </row>
    <row r="12" spans="1:4" s="13" customFormat="1" ht="19.5" customHeight="1">
      <c r="A12" s="132" t="s">
        <v>631</v>
      </c>
      <c r="B12" s="132">
        <f>SUM(B13:B17)</f>
        <v>15857</v>
      </c>
      <c r="C12" s="132">
        <f>SUM(C13:C17)</f>
        <v>13082</v>
      </c>
      <c r="D12" s="72">
        <f t="shared" si="0"/>
        <v>82.49984234092199</v>
      </c>
    </row>
    <row r="13" spans="1:4" s="13" customFormat="1" ht="19.5" customHeight="1">
      <c r="A13" s="132" t="s">
        <v>632</v>
      </c>
      <c r="B13" s="132">
        <v>1000</v>
      </c>
      <c r="C13" s="134">
        <v>1000</v>
      </c>
      <c r="D13" s="72">
        <f t="shared" si="0"/>
        <v>100</v>
      </c>
    </row>
    <row r="14" spans="1:4" s="13" customFormat="1" ht="19.5" customHeight="1">
      <c r="A14" s="132" t="s">
        <v>633</v>
      </c>
      <c r="B14" s="132">
        <f>6072+20</f>
        <v>6092</v>
      </c>
      <c r="C14" s="134">
        <v>5982</v>
      </c>
      <c r="D14" s="72">
        <f t="shared" si="0"/>
        <v>98.19435325016414</v>
      </c>
    </row>
    <row r="15" spans="1:4" s="13" customFormat="1" ht="19.5" customHeight="1">
      <c r="A15" s="132" t="s">
        <v>634</v>
      </c>
      <c r="B15" s="132">
        <v>600</v>
      </c>
      <c r="C15" s="134">
        <v>600</v>
      </c>
      <c r="D15" s="72">
        <f t="shared" si="0"/>
        <v>100</v>
      </c>
    </row>
    <row r="16" spans="1:4" s="13" customFormat="1" ht="19.5" customHeight="1">
      <c r="A16" s="132" t="s">
        <v>635</v>
      </c>
      <c r="B16" s="132">
        <v>4802</v>
      </c>
      <c r="C16" s="134">
        <v>5000</v>
      </c>
      <c r="D16" s="72">
        <f t="shared" si="0"/>
        <v>104.12328196584757</v>
      </c>
    </row>
    <row r="17" spans="1:4" s="13" customFormat="1" ht="19.5" customHeight="1">
      <c r="A17" s="132" t="s">
        <v>636</v>
      </c>
      <c r="B17" s="132">
        <v>3363</v>
      </c>
      <c r="C17" s="134">
        <v>500</v>
      </c>
      <c r="D17" s="72">
        <f t="shared" si="0"/>
        <v>14.867677668748142</v>
      </c>
    </row>
    <row r="18" spans="1:4" s="13" customFormat="1" ht="19.5" customHeight="1">
      <c r="A18" s="132" t="s">
        <v>637</v>
      </c>
      <c r="B18" s="132">
        <f>7075</f>
        <v>7075</v>
      </c>
      <c r="C18" s="134">
        <v>7075</v>
      </c>
      <c r="D18" s="72">
        <f t="shared" si="0"/>
        <v>100</v>
      </c>
    </row>
    <row r="19" spans="1:4" s="13" customFormat="1" ht="19.5" customHeight="1">
      <c r="A19" s="132" t="s">
        <v>638</v>
      </c>
      <c r="B19" s="132">
        <v>1332</v>
      </c>
      <c r="C19" s="134">
        <v>1332</v>
      </c>
      <c r="D19" s="72">
        <f t="shared" si="0"/>
        <v>100</v>
      </c>
    </row>
    <row r="20" spans="1:4" s="13" customFormat="1" ht="19.5" customHeight="1">
      <c r="A20" s="132" t="s">
        <v>639</v>
      </c>
      <c r="B20" s="132">
        <f>134+1300</f>
        <v>1434</v>
      </c>
      <c r="C20" s="134">
        <v>1434</v>
      </c>
      <c r="D20" s="72">
        <f t="shared" si="0"/>
        <v>100</v>
      </c>
    </row>
    <row r="21" spans="1:4" s="13" customFormat="1" ht="19.5" customHeight="1">
      <c r="A21" s="132" t="s">
        <v>640</v>
      </c>
      <c r="B21" s="135">
        <v>2923</v>
      </c>
      <c r="C21" s="134">
        <v>2050</v>
      </c>
      <c r="D21" s="72">
        <f t="shared" si="0"/>
        <v>70.13342456380431</v>
      </c>
    </row>
    <row r="22" spans="1:4" s="13" customFormat="1" ht="19.5" customHeight="1">
      <c r="A22" s="132" t="s">
        <v>641</v>
      </c>
      <c r="B22" s="135">
        <v>538</v>
      </c>
      <c r="C22" s="134">
        <v>538</v>
      </c>
      <c r="D22" s="72">
        <f t="shared" si="0"/>
        <v>100</v>
      </c>
    </row>
    <row r="23" spans="1:4" s="13" customFormat="1" ht="19.5" customHeight="1">
      <c r="A23" s="132" t="s">
        <v>642</v>
      </c>
      <c r="B23" s="135">
        <f>876+30+293+8+12</f>
        <v>1219</v>
      </c>
      <c r="C23" s="134">
        <f>1200-300</f>
        <v>900</v>
      </c>
      <c r="D23" s="72">
        <f t="shared" si="0"/>
        <v>73.83100902378999</v>
      </c>
    </row>
    <row r="24" spans="1:4" s="13" customFormat="1" ht="19.5" customHeight="1">
      <c r="A24" s="132" t="s">
        <v>643</v>
      </c>
      <c r="B24" s="135">
        <v>7168</v>
      </c>
      <c r="C24" s="134">
        <f>6500+588+222</f>
        <v>7310</v>
      </c>
      <c r="D24" s="72">
        <f t="shared" si="0"/>
        <v>101.98102678571428</v>
      </c>
    </row>
    <row r="25" spans="1:4" s="13" customFormat="1" ht="19.5" customHeight="1">
      <c r="A25" s="132" t="s">
        <v>644</v>
      </c>
      <c r="B25" s="135">
        <v>13484</v>
      </c>
      <c r="C25" s="134">
        <v>14000</v>
      </c>
      <c r="D25" s="72">
        <f t="shared" si="0"/>
        <v>103.82675763868288</v>
      </c>
    </row>
    <row r="26" spans="1:4" s="13" customFormat="1" ht="19.5" customHeight="1">
      <c r="A26" s="132" t="s">
        <v>645</v>
      </c>
      <c r="B26" s="136">
        <v>6886</v>
      </c>
      <c r="C26" s="128">
        <f>6800+72</f>
        <v>6872</v>
      </c>
      <c r="D26" s="72">
        <f t="shared" si="0"/>
        <v>99.79668893406912</v>
      </c>
    </row>
    <row r="27" spans="1:4" s="13" customFormat="1" ht="19.5" customHeight="1">
      <c r="A27" s="132" t="s">
        <v>646</v>
      </c>
      <c r="B27" s="135">
        <v>2125</v>
      </c>
      <c r="C27" s="134">
        <v>2000</v>
      </c>
      <c r="D27" s="72">
        <f t="shared" si="0"/>
        <v>94.11764705882352</v>
      </c>
    </row>
    <row r="28" spans="1:4" s="13" customFormat="1" ht="19.5" customHeight="1">
      <c r="A28" s="132" t="s">
        <v>647</v>
      </c>
      <c r="B28" s="135">
        <v>1214</v>
      </c>
      <c r="C28" s="134">
        <v>1365</v>
      </c>
      <c r="D28" s="72">
        <f t="shared" si="0"/>
        <v>112.43822075782536</v>
      </c>
    </row>
    <row r="29" spans="1:4" s="13" customFormat="1" ht="19.5" customHeight="1">
      <c r="A29" s="132" t="s">
        <v>648</v>
      </c>
      <c r="B29" s="135">
        <v>1296</v>
      </c>
      <c r="C29" s="134">
        <v>1150</v>
      </c>
      <c r="D29" s="72">
        <f t="shared" si="0"/>
        <v>88.73456790123457</v>
      </c>
    </row>
    <row r="30" spans="1:4" s="13" customFormat="1" ht="19.5" customHeight="1">
      <c r="A30" s="73" t="s">
        <v>649</v>
      </c>
      <c r="B30" s="75">
        <v>95</v>
      </c>
      <c r="C30" s="74">
        <v>74</v>
      </c>
      <c r="D30" s="72">
        <f t="shared" si="0"/>
        <v>77.89473684210526</v>
      </c>
    </row>
    <row r="31" spans="1:4" s="13" customFormat="1" ht="19.5" customHeight="1">
      <c r="A31"/>
      <c r="B31"/>
      <c r="C31"/>
      <c r="D31"/>
    </row>
    <row r="32" spans="1:4" s="13" customFormat="1" ht="19.5" customHeight="1">
      <c r="A32"/>
      <c r="B32"/>
      <c r="C32"/>
      <c r="D32"/>
    </row>
    <row r="33" spans="1:4" s="13" customFormat="1" ht="19.5" customHeight="1">
      <c r="A33"/>
      <c r="B33"/>
      <c r="C33"/>
      <c r="D33"/>
    </row>
    <row r="34" spans="1:4" s="13" customFormat="1" ht="19.5" customHeight="1">
      <c r="A34"/>
      <c r="B34"/>
      <c r="C34"/>
      <c r="D34"/>
    </row>
    <row r="35" spans="1:4" s="13" customFormat="1" ht="19.5" customHeight="1">
      <c r="A35"/>
      <c r="B35"/>
      <c r="C35"/>
      <c r="D35"/>
    </row>
    <row r="36" spans="1:4" s="13" customFormat="1" ht="19.5" customHeight="1">
      <c r="A36"/>
      <c r="B36"/>
      <c r="C36"/>
      <c r="D36"/>
    </row>
    <row r="37" spans="1:4" s="13" customFormat="1" ht="19.5" customHeight="1">
      <c r="A37"/>
      <c r="B37"/>
      <c r="C37"/>
      <c r="D37"/>
    </row>
    <row r="38" spans="1:4" s="13" customFormat="1" ht="19.5" customHeight="1">
      <c r="A38"/>
      <c r="B38"/>
      <c r="C38"/>
      <c r="D38"/>
    </row>
    <row r="39" spans="1:4" s="13" customFormat="1" ht="19.5" customHeight="1">
      <c r="A39"/>
      <c r="B39"/>
      <c r="C39"/>
      <c r="D39"/>
    </row>
    <row r="40" spans="1:4" s="13" customFormat="1" ht="19.5" customHeight="1">
      <c r="A40"/>
      <c r="B40"/>
      <c r="C40"/>
      <c r="D40"/>
    </row>
    <row r="41" spans="1:4" s="13" customFormat="1" ht="19.5" customHeight="1">
      <c r="A41"/>
      <c r="B41"/>
      <c r="C41"/>
      <c r="D41"/>
    </row>
    <row r="42" spans="1:4" s="13" customFormat="1" ht="19.5" customHeight="1">
      <c r="A42"/>
      <c r="B42"/>
      <c r="C42"/>
      <c r="D42"/>
    </row>
    <row r="43" spans="1:4" s="13" customFormat="1" ht="19.5" customHeight="1">
      <c r="A43"/>
      <c r="B43"/>
      <c r="C43"/>
      <c r="D43"/>
    </row>
    <row r="44" spans="1:4" s="13" customFormat="1" ht="19.5" customHeight="1">
      <c r="A44"/>
      <c r="B44"/>
      <c r="C44"/>
      <c r="D44"/>
    </row>
    <row r="45" spans="1:4" s="13" customFormat="1" ht="19.5" customHeight="1">
      <c r="A45"/>
      <c r="B45"/>
      <c r="C45"/>
      <c r="D45"/>
    </row>
    <row r="46" spans="1:4" s="13" customFormat="1" ht="19.5" customHeight="1">
      <c r="A46"/>
      <c r="B46"/>
      <c r="C46"/>
      <c r="D46"/>
    </row>
    <row r="47" spans="1:4" s="13" customFormat="1" ht="19.5" customHeight="1">
      <c r="A47"/>
      <c r="B47"/>
      <c r="C47"/>
      <c r="D47"/>
    </row>
    <row r="48" spans="1:4" s="13" customFormat="1" ht="19.5" customHeight="1">
      <c r="A48"/>
      <c r="B48"/>
      <c r="C48"/>
      <c r="D48"/>
    </row>
    <row r="49" spans="1:4" s="13" customFormat="1" ht="19.5" customHeight="1">
      <c r="A49"/>
      <c r="B49"/>
      <c r="C49"/>
      <c r="D49"/>
    </row>
    <row r="50" spans="1:4" s="13" customFormat="1" ht="19.5" customHeight="1">
      <c r="A50"/>
      <c r="B50"/>
      <c r="C50"/>
      <c r="D50"/>
    </row>
    <row r="51" spans="1:4" s="13" customFormat="1" ht="19.5" customHeight="1">
      <c r="A51"/>
      <c r="B51"/>
      <c r="C51"/>
      <c r="D51"/>
    </row>
    <row r="52" spans="1:4" s="13" customFormat="1" ht="19.5" customHeight="1">
      <c r="A52"/>
      <c r="B52"/>
      <c r="C52"/>
      <c r="D52"/>
    </row>
    <row r="53" spans="1:4" s="13" customFormat="1" ht="19.5" customHeight="1">
      <c r="A53"/>
      <c r="B53"/>
      <c r="C53"/>
      <c r="D53"/>
    </row>
    <row r="54" spans="1:4" s="13" customFormat="1" ht="19.5" customHeight="1">
      <c r="A54"/>
      <c r="B54"/>
      <c r="C54"/>
      <c r="D54"/>
    </row>
    <row r="55" spans="1:4" s="13" customFormat="1" ht="19.5" customHeight="1">
      <c r="A55"/>
      <c r="B55"/>
      <c r="C55"/>
      <c r="D55"/>
    </row>
    <row r="56" spans="1:4" s="13" customFormat="1" ht="19.5" customHeight="1">
      <c r="A56"/>
      <c r="B56"/>
      <c r="C56"/>
      <c r="D56"/>
    </row>
    <row r="57" spans="1:4" s="13" customFormat="1" ht="19.5" customHeight="1">
      <c r="A57"/>
      <c r="B57"/>
      <c r="C57"/>
      <c r="D57"/>
    </row>
    <row r="58" spans="1:4" s="13" customFormat="1" ht="19.5" customHeight="1">
      <c r="A58"/>
      <c r="B58"/>
      <c r="C58"/>
      <c r="D58"/>
    </row>
    <row r="59" spans="1:4" s="13" customFormat="1" ht="19.5" customHeight="1">
      <c r="A59"/>
      <c r="B59"/>
      <c r="C59"/>
      <c r="D59"/>
    </row>
    <row r="60" spans="1:4" s="13" customFormat="1" ht="19.5" customHeight="1">
      <c r="A60"/>
      <c r="B60"/>
      <c r="C60"/>
      <c r="D60"/>
    </row>
    <row r="61" spans="1:4" s="13" customFormat="1" ht="19.5" customHeight="1">
      <c r="A61"/>
      <c r="B61"/>
      <c r="C61"/>
      <c r="D61"/>
    </row>
    <row r="62" spans="1:4" s="13" customFormat="1" ht="19.5" customHeight="1">
      <c r="A62"/>
      <c r="B62"/>
      <c r="C62"/>
      <c r="D62"/>
    </row>
    <row r="63" spans="1:4" s="13" customFormat="1" ht="19.5" customHeight="1">
      <c r="A63"/>
      <c r="B63"/>
      <c r="C63"/>
      <c r="D63"/>
    </row>
    <row r="64" spans="1:4" s="13" customFormat="1" ht="19.5" customHeight="1">
      <c r="A64"/>
      <c r="B64"/>
      <c r="C64"/>
      <c r="D64"/>
    </row>
    <row r="65" spans="1:4" s="13" customFormat="1" ht="19.5" customHeight="1">
      <c r="A65"/>
      <c r="B65"/>
      <c r="C65"/>
      <c r="D65"/>
    </row>
    <row r="66" spans="1:4" s="13" customFormat="1" ht="19.5" customHeight="1">
      <c r="A66"/>
      <c r="B66"/>
      <c r="C66"/>
      <c r="D66"/>
    </row>
    <row r="67" spans="1:4" s="13" customFormat="1" ht="19.5" customHeight="1">
      <c r="A67"/>
      <c r="B67"/>
      <c r="C67"/>
      <c r="D67"/>
    </row>
    <row r="68" spans="1:4" s="13" customFormat="1" ht="19.5" customHeight="1">
      <c r="A68"/>
      <c r="B68"/>
      <c r="C68"/>
      <c r="D68"/>
    </row>
    <row r="69" spans="1:4" s="13" customFormat="1" ht="19.5" customHeight="1">
      <c r="A69"/>
      <c r="B69"/>
      <c r="C69"/>
      <c r="D69"/>
    </row>
    <row r="70" spans="1:4" s="13" customFormat="1" ht="19.5" customHeight="1">
      <c r="A70"/>
      <c r="B70"/>
      <c r="C70"/>
      <c r="D70"/>
    </row>
    <row r="71" spans="1:4" s="13" customFormat="1" ht="19.5" customHeight="1">
      <c r="A71"/>
      <c r="B71"/>
      <c r="C71"/>
      <c r="D71"/>
    </row>
    <row r="72" spans="1:4" s="13" customFormat="1" ht="19.5" customHeight="1">
      <c r="A72"/>
      <c r="B72"/>
      <c r="C72"/>
      <c r="D72"/>
    </row>
    <row r="73" spans="1:4" s="13" customFormat="1" ht="19.5" customHeight="1">
      <c r="A73"/>
      <c r="B73"/>
      <c r="C73"/>
      <c r="D73"/>
    </row>
    <row r="74" spans="1:4" s="13" customFormat="1" ht="19.5" customHeight="1">
      <c r="A74"/>
      <c r="B74"/>
      <c r="C74"/>
      <c r="D74"/>
    </row>
    <row r="75" spans="1:4" s="13" customFormat="1" ht="19.5" customHeight="1">
      <c r="A75"/>
      <c r="B75"/>
      <c r="C75"/>
      <c r="D75"/>
    </row>
    <row r="76" spans="1:4" s="13" customFormat="1" ht="19.5" customHeight="1">
      <c r="A76"/>
      <c r="B76"/>
      <c r="C76"/>
      <c r="D76"/>
    </row>
    <row r="77" spans="1:4" s="13" customFormat="1" ht="19.5" customHeight="1">
      <c r="A77"/>
      <c r="B77"/>
      <c r="C77"/>
      <c r="D77"/>
    </row>
    <row r="78" spans="1:4" s="13" customFormat="1" ht="19.5" customHeight="1">
      <c r="A78"/>
      <c r="B78"/>
      <c r="C78"/>
      <c r="D78"/>
    </row>
    <row r="79" spans="1:4" s="13" customFormat="1" ht="19.5" customHeight="1">
      <c r="A79"/>
      <c r="B79"/>
      <c r="C79"/>
      <c r="D79"/>
    </row>
    <row r="80" spans="1:4" s="13" customFormat="1" ht="19.5" customHeight="1">
      <c r="A80"/>
      <c r="B80"/>
      <c r="C80"/>
      <c r="D80"/>
    </row>
    <row r="81" spans="1:4" s="13" customFormat="1" ht="19.5" customHeight="1">
      <c r="A81"/>
      <c r="B81"/>
      <c r="C81"/>
      <c r="D81"/>
    </row>
    <row r="82" spans="1:4" s="13" customFormat="1" ht="19.5" customHeight="1">
      <c r="A82"/>
      <c r="B82"/>
      <c r="C82"/>
      <c r="D82"/>
    </row>
    <row r="83" spans="1:4" s="13" customFormat="1" ht="19.5" customHeight="1">
      <c r="A83"/>
      <c r="B83"/>
      <c r="C83"/>
      <c r="D83"/>
    </row>
    <row r="84" spans="1:4" s="13" customFormat="1" ht="19.5" customHeight="1">
      <c r="A84"/>
      <c r="B84"/>
      <c r="C84"/>
      <c r="D84"/>
    </row>
    <row r="85" spans="1:4" s="13" customFormat="1" ht="19.5" customHeight="1">
      <c r="A85"/>
      <c r="B85"/>
      <c r="C85"/>
      <c r="D85"/>
    </row>
    <row r="86" spans="1:4" s="13" customFormat="1" ht="19.5" customHeight="1">
      <c r="A86"/>
      <c r="B86"/>
      <c r="C86"/>
      <c r="D86"/>
    </row>
    <row r="87" spans="1:4" s="13" customFormat="1" ht="19.5" customHeight="1">
      <c r="A87"/>
      <c r="B87"/>
      <c r="C87"/>
      <c r="D87"/>
    </row>
    <row r="88" spans="1:4" s="13" customFormat="1" ht="19.5" customHeight="1">
      <c r="A88"/>
      <c r="B88"/>
      <c r="C88"/>
      <c r="D88"/>
    </row>
    <row r="89" spans="1:4" s="13" customFormat="1" ht="19.5" customHeight="1">
      <c r="A89"/>
      <c r="B89"/>
      <c r="C89"/>
      <c r="D89"/>
    </row>
    <row r="90" spans="1:4" s="13" customFormat="1" ht="19.5" customHeight="1">
      <c r="A90"/>
      <c r="B90"/>
      <c r="C90"/>
      <c r="D90"/>
    </row>
    <row r="91" spans="1:4" s="13" customFormat="1" ht="19.5" customHeight="1">
      <c r="A91"/>
      <c r="B91"/>
      <c r="C91"/>
      <c r="D91"/>
    </row>
    <row r="92" spans="1:4" s="13" customFormat="1" ht="19.5" customHeight="1">
      <c r="A92"/>
      <c r="B92"/>
      <c r="C92"/>
      <c r="D92"/>
    </row>
    <row r="93" spans="1:4" s="13" customFormat="1" ht="19.5" customHeight="1">
      <c r="A93"/>
      <c r="B93"/>
      <c r="C93"/>
      <c r="D93"/>
    </row>
    <row r="94" spans="1:4" s="13" customFormat="1" ht="19.5" customHeight="1">
      <c r="A94"/>
      <c r="B94"/>
      <c r="C94"/>
      <c r="D94"/>
    </row>
    <row r="95" spans="1:4" s="13" customFormat="1" ht="19.5" customHeight="1">
      <c r="A95"/>
      <c r="B95"/>
      <c r="C95"/>
      <c r="D95"/>
    </row>
    <row r="96" spans="1:4" s="13" customFormat="1" ht="19.5" customHeight="1">
      <c r="A96"/>
      <c r="B96"/>
      <c r="C96"/>
      <c r="D96"/>
    </row>
    <row r="97" spans="1:4" s="13" customFormat="1" ht="19.5" customHeight="1">
      <c r="A97"/>
      <c r="B97"/>
      <c r="C97"/>
      <c r="D97"/>
    </row>
    <row r="98" spans="1:4" s="13" customFormat="1" ht="19.5" customHeight="1">
      <c r="A98"/>
      <c r="B98"/>
      <c r="C98"/>
      <c r="D98"/>
    </row>
    <row r="99" spans="1:4" s="13" customFormat="1" ht="19.5" customHeight="1">
      <c r="A99"/>
      <c r="B99"/>
      <c r="C99"/>
      <c r="D99"/>
    </row>
    <row r="100" spans="1:4" s="13" customFormat="1" ht="19.5" customHeight="1">
      <c r="A100"/>
      <c r="B100"/>
      <c r="C100"/>
      <c r="D100"/>
    </row>
    <row r="101" spans="1:4" s="13" customFormat="1" ht="19.5" customHeight="1">
      <c r="A101"/>
      <c r="B101"/>
      <c r="C101"/>
      <c r="D101"/>
    </row>
    <row r="102" spans="1:4" s="13" customFormat="1" ht="19.5" customHeight="1">
      <c r="A102"/>
      <c r="B102"/>
      <c r="C102"/>
      <c r="D102"/>
    </row>
    <row r="103" spans="1:4" s="13" customFormat="1" ht="19.5" customHeight="1">
      <c r="A103"/>
      <c r="B103"/>
      <c r="C103"/>
      <c r="D103"/>
    </row>
    <row r="104" spans="1:4" s="13" customFormat="1" ht="19.5" customHeight="1">
      <c r="A104"/>
      <c r="B104"/>
      <c r="C104"/>
      <c r="D104"/>
    </row>
    <row r="105" spans="1:4" s="13" customFormat="1" ht="19.5" customHeight="1">
      <c r="A105"/>
      <c r="B105"/>
      <c r="C105"/>
      <c r="D105"/>
    </row>
    <row r="106" spans="1:4" s="13" customFormat="1" ht="19.5" customHeight="1">
      <c r="A106"/>
      <c r="B106"/>
      <c r="C106"/>
      <c r="D106"/>
    </row>
    <row r="107" spans="1:4" s="13" customFormat="1" ht="19.5" customHeight="1">
      <c r="A107"/>
      <c r="B107"/>
      <c r="C107"/>
      <c r="D107"/>
    </row>
    <row r="108" spans="1:4" s="13" customFormat="1" ht="19.5" customHeight="1">
      <c r="A108"/>
      <c r="B108"/>
      <c r="C108"/>
      <c r="D108"/>
    </row>
    <row r="109" spans="1:4" s="13" customFormat="1" ht="19.5" customHeight="1">
      <c r="A109"/>
      <c r="B109"/>
      <c r="C109"/>
      <c r="D109"/>
    </row>
    <row r="110" spans="1:4" s="13" customFormat="1" ht="19.5" customHeight="1">
      <c r="A110"/>
      <c r="B110"/>
      <c r="C110"/>
      <c r="D110"/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2">
    <mergeCell ref="A1:D1"/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4.140625" style="0" customWidth="1"/>
    <col min="2" max="2" width="31.7109375" style="0" customWidth="1"/>
    <col min="3" max="3" width="33.00390625" style="0" customWidth="1"/>
  </cols>
  <sheetData>
    <row r="1" spans="1:3" s="17" customFormat="1" ht="30" customHeight="1">
      <c r="A1" s="147" t="s">
        <v>652</v>
      </c>
      <c r="B1" s="147"/>
      <c r="C1" s="147"/>
    </row>
    <row r="2" ht="14.25">
      <c r="C2" s="12" t="s">
        <v>653</v>
      </c>
    </row>
    <row r="3" spans="1:3" s="26" customFormat="1" ht="19.5" customHeight="1">
      <c r="A3" s="23" t="s">
        <v>110</v>
      </c>
      <c r="B3" s="23" t="s">
        <v>654</v>
      </c>
      <c r="C3" s="23" t="s">
        <v>655</v>
      </c>
    </row>
    <row r="4" spans="1:3" s="14" customFormat="1" ht="19.5" customHeight="1">
      <c r="A4" s="1" t="s">
        <v>39</v>
      </c>
      <c r="B4" s="1">
        <v>804</v>
      </c>
      <c r="C4" s="1">
        <v>943</v>
      </c>
    </row>
    <row r="5" spans="1:3" s="14" customFormat="1" ht="19.5" customHeight="1">
      <c r="A5" s="1" t="s">
        <v>111</v>
      </c>
      <c r="B5" s="1"/>
      <c r="C5" s="1"/>
    </row>
    <row r="6" spans="1:3" s="14" customFormat="1" ht="19.5" customHeight="1">
      <c r="A6" s="1" t="s">
        <v>112</v>
      </c>
      <c r="B6" s="1">
        <v>532</v>
      </c>
      <c r="C6" s="1">
        <v>587</v>
      </c>
    </row>
    <row r="7" spans="1:3" s="14" customFormat="1" ht="19.5" customHeight="1">
      <c r="A7" s="1" t="s">
        <v>113</v>
      </c>
      <c r="B7" s="1">
        <v>373</v>
      </c>
      <c r="C7" s="1">
        <v>434</v>
      </c>
    </row>
    <row r="8" spans="1:3" s="14" customFormat="1" ht="19.5" customHeight="1">
      <c r="A8" s="1" t="s">
        <v>40</v>
      </c>
      <c r="B8" s="1">
        <v>2121</v>
      </c>
      <c r="C8" s="1">
        <v>2470</v>
      </c>
    </row>
    <row r="9" spans="1:3" s="14" customFormat="1" ht="19.5" customHeight="1">
      <c r="A9" s="1" t="s">
        <v>114</v>
      </c>
      <c r="B9" s="1">
        <v>260</v>
      </c>
      <c r="C9" s="1">
        <v>303</v>
      </c>
    </row>
    <row r="10" spans="1:3" s="14" customFormat="1" ht="19.5" customHeight="1">
      <c r="A10" s="1" t="s">
        <v>41</v>
      </c>
      <c r="B10" s="1">
        <v>465</v>
      </c>
      <c r="C10" s="1">
        <v>542</v>
      </c>
    </row>
    <row r="11" spans="1:3" s="14" customFormat="1" ht="19.5" customHeight="1">
      <c r="A11" s="1" t="s">
        <v>115</v>
      </c>
      <c r="B11" s="1">
        <v>2630</v>
      </c>
      <c r="C11" s="1">
        <v>5864</v>
      </c>
    </row>
    <row r="12" spans="1:3" s="14" customFormat="1" ht="19.5" customHeight="1">
      <c r="A12" s="1" t="s">
        <v>42</v>
      </c>
      <c r="B12" s="1">
        <v>2828</v>
      </c>
      <c r="C12" s="1">
        <v>4219</v>
      </c>
    </row>
    <row r="13" spans="1:3" s="14" customFormat="1" ht="19.5" customHeight="1">
      <c r="A13" s="1" t="s">
        <v>43</v>
      </c>
      <c r="B13" s="1">
        <v>6835</v>
      </c>
      <c r="C13" s="1">
        <v>7068</v>
      </c>
    </row>
    <row r="14" spans="1:3" s="14" customFormat="1" ht="19.5" customHeight="1">
      <c r="A14" s="1" t="s">
        <v>116</v>
      </c>
      <c r="B14" s="1">
        <v>34</v>
      </c>
      <c r="C14" s="1">
        <v>39</v>
      </c>
    </row>
    <row r="15" spans="1:3" s="14" customFormat="1" ht="19.5" customHeight="1">
      <c r="A15" s="1" t="s">
        <v>117</v>
      </c>
      <c r="B15" s="1">
        <v>17218</v>
      </c>
      <c r="C15" s="1">
        <v>20054</v>
      </c>
    </row>
    <row r="16" spans="1:3" s="14" customFormat="1" ht="19.5" customHeight="1">
      <c r="A16" s="1" t="s">
        <v>44</v>
      </c>
      <c r="B16" s="1">
        <v>7726</v>
      </c>
      <c r="C16" s="1">
        <v>8998</v>
      </c>
    </row>
    <row r="17" spans="1:3" s="14" customFormat="1" ht="19.5" customHeight="1">
      <c r="A17" s="1" t="s">
        <v>118</v>
      </c>
      <c r="B17" s="1">
        <v>988</v>
      </c>
      <c r="C17" s="1">
        <v>1151</v>
      </c>
    </row>
    <row r="18" spans="1:3" s="14" customFormat="1" ht="19.5" customHeight="1">
      <c r="A18" s="1" t="s">
        <v>119</v>
      </c>
      <c r="B18" s="1">
        <v>812</v>
      </c>
      <c r="C18" s="1">
        <v>946</v>
      </c>
    </row>
    <row r="19" spans="1:3" s="14" customFormat="1" ht="19.5" customHeight="1">
      <c r="A19" s="1" t="s">
        <v>120</v>
      </c>
      <c r="B19" s="1"/>
      <c r="C19" s="1"/>
    </row>
    <row r="20" spans="1:3" s="14" customFormat="1" ht="19.5" customHeight="1">
      <c r="A20" s="1" t="s">
        <v>121</v>
      </c>
      <c r="B20" s="1">
        <v>830</v>
      </c>
      <c r="C20" s="1">
        <v>967</v>
      </c>
    </row>
    <row r="21" spans="1:3" s="14" customFormat="1" ht="19.5" customHeight="1">
      <c r="A21" s="1" t="s">
        <v>45</v>
      </c>
      <c r="B21" s="1">
        <v>9089</v>
      </c>
      <c r="C21" s="1">
        <v>10580</v>
      </c>
    </row>
    <row r="22" spans="1:3" s="14" customFormat="1" ht="19.5" customHeight="1">
      <c r="A22" s="1" t="s">
        <v>122</v>
      </c>
      <c r="B22" s="1"/>
      <c r="C22" s="1"/>
    </row>
    <row r="23" spans="1:3" s="14" customFormat="1" ht="19.5" customHeight="1">
      <c r="A23" s="1" t="s">
        <v>46</v>
      </c>
      <c r="B23" s="1">
        <v>1490</v>
      </c>
      <c r="C23" s="1">
        <v>1735</v>
      </c>
    </row>
    <row r="24" spans="1:3" s="26" customFormat="1" ht="19.5" customHeight="1">
      <c r="A24" s="23" t="s">
        <v>123</v>
      </c>
      <c r="B24" s="23">
        <f>SUM(B4:B23)</f>
        <v>55035</v>
      </c>
      <c r="C24" s="23">
        <f>SUM(C4:C23)</f>
        <v>66900</v>
      </c>
    </row>
    <row r="25" s="14" customFormat="1" ht="19.5" customHeight="1"/>
    <row r="26" s="14" customFormat="1" ht="19.5" customHeight="1"/>
    <row r="27" s="14" customFormat="1" ht="19.5" customHeight="1"/>
    <row r="28" s="14" customFormat="1" ht="19.5" customHeight="1"/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s="1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7.8515625" style="0" customWidth="1"/>
    <col min="2" max="2" width="20.28125" style="0" customWidth="1"/>
    <col min="3" max="3" width="17.28125" style="0" customWidth="1"/>
  </cols>
  <sheetData>
    <row r="1" spans="1:3" s="15" customFormat="1" ht="30" customHeight="1">
      <c r="A1" s="148" t="s">
        <v>661</v>
      </c>
      <c r="B1" s="149"/>
      <c r="C1" s="149"/>
    </row>
    <row r="2" spans="2:3" s="3" customFormat="1" ht="15">
      <c r="B2" s="9"/>
      <c r="C2" s="10" t="s">
        <v>33</v>
      </c>
    </row>
    <row r="3" spans="1:3" s="24" customFormat="1" ht="19.5" customHeight="1">
      <c r="A3" s="23" t="s">
        <v>124</v>
      </c>
      <c r="B3" s="77" t="s">
        <v>657</v>
      </c>
      <c r="C3" s="77" t="s">
        <v>621</v>
      </c>
    </row>
    <row r="4" spans="1:3" s="14" customFormat="1" ht="19.5" customHeight="1">
      <c r="A4" s="76" t="s">
        <v>656</v>
      </c>
      <c r="B4" s="1">
        <v>137316.43</v>
      </c>
      <c r="C4" s="1"/>
    </row>
    <row r="5" spans="1:3" s="14" customFormat="1" ht="19.5" customHeight="1">
      <c r="A5" s="76" t="s">
        <v>658</v>
      </c>
      <c r="B5" s="1">
        <v>165451</v>
      </c>
      <c r="C5" s="1"/>
    </row>
    <row r="6" spans="1:3" s="14" customFormat="1" ht="19.5" customHeight="1">
      <c r="A6" s="76" t="s">
        <v>665</v>
      </c>
      <c r="B6" s="1">
        <v>9900</v>
      </c>
      <c r="C6" s="1"/>
    </row>
    <row r="7" spans="1:3" s="14" customFormat="1" ht="19.5" customHeight="1">
      <c r="A7" s="76" t="s">
        <v>659</v>
      </c>
      <c r="B7" s="1">
        <v>175351</v>
      </c>
      <c r="C7" s="1"/>
    </row>
    <row r="8" s="14" customFormat="1" ht="19.5" customHeight="1"/>
    <row r="9" s="14" customFormat="1" ht="19.5" customHeight="1"/>
    <row r="10" s="14" customFormat="1" ht="19.5" customHeight="1"/>
    <row r="11" s="14" customFormat="1" ht="19.5" customHeight="1"/>
    <row r="12" s="14" customFormat="1" ht="19.5" customHeight="1"/>
    <row r="13" s="14" customFormat="1" ht="19.5" customHeight="1"/>
    <row r="14" s="14" customFormat="1" ht="19.5" customHeight="1"/>
    <row r="15" s="14" customFormat="1" ht="19.5" customHeight="1"/>
    <row r="16" s="14" customFormat="1" ht="19.5" customHeight="1"/>
    <row r="17" s="14" customFormat="1" ht="19.5" customHeight="1"/>
    <row r="18" s="14" customFormat="1" ht="19.5" customHeight="1"/>
    <row r="19" s="14" customFormat="1" ht="19.5" customHeight="1"/>
    <row r="20" s="14" customFormat="1" ht="19.5" customHeight="1"/>
    <row r="21" s="14" customFormat="1" ht="19.5" customHeight="1"/>
    <row r="22" s="14" customFormat="1" ht="19.5" customHeight="1"/>
    <row r="23" s="14" customFormat="1" ht="19.5" customHeight="1"/>
    <row r="24" s="14" customFormat="1" ht="19.5" customHeight="1"/>
    <row r="25" s="14" customFormat="1" ht="19.5" customHeight="1"/>
    <row r="26" s="14" customFormat="1" ht="19.5" customHeight="1"/>
    <row r="27" s="14" customFormat="1" ht="19.5" customHeight="1"/>
    <row r="28" s="14" customFormat="1" ht="19.5" customHeight="1"/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7.8515625" style="0" customWidth="1"/>
    <col min="2" max="2" width="20.28125" style="0" customWidth="1"/>
    <col min="3" max="3" width="17.28125" style="0" customWidth="1"/>
  </cols>
  <sheetData>
    <row r="1" spans="1:3" s="15" customFormat="1" ht="30" customHeight="1">
      <c r="A1" s="148" t="s">
        <v>660</v>
      </c>
      <c r="B1" s="149"/>
      <c r="C1" s="149"/>
    </row>
    <row r="2" spans="1:3" ht="21.75" customHeight="1">
      <c r="A2" s="3"/>
      <c r="B2" s="9"/>
      <c r="C2" s="10" t="s">
        <v>33</v>
      </c>
    </row>
    <row r="3" spans="1:3" s="27" customFormat="1" ht="19.5" customHeight="1">
      <c r="A3" s="23" t="s">
        <v>124</v>
      </c>
      <c r="B3" s="77" t="s">
        <v>657</v>
      </c>
      <c r="C3" s="77" t="s">
        <v>621</v>
      </c>
    </row>
    <row r="4" spans="1:3" s="14" customFormat="1" ht="19.5" customHeight="1">
      <c r="A4" s="76" t="s">
        <v>662</v>
      </c>
      <c r="B4" s="1">
        <v>4570.82</v>
      </c>
      <c r="C4" s="1"/>
    </row>
    <row r="5" spans="1:3" s="14" customFormat="1" ht="19.5" customHeight="1">
      <c r="A5" s="76" t="s">
        <v>663</v>
      </c>
      <c r="B5" s="1">
        <v>4571</v>
      </c>
      <c r="C5" s="1"/>
    </row>
    <row r="6" spans="1:3" s="14" customFormat="1" ht="19.5" customHeight="1">
      <c r="A6" s="76" t="s">
        <v>664</v>
      </c>
      <c r="B6" s="1"/>
      <c r="C6" s="1"/>
    </row>
    <row r="7" spans="1:3" s="14" customFormat="1" ht="19.5" customHeight="1">
      <c r="A7" s="76" t="s">
        <v>659</v>
      </c>
      <c r="B7" s="1">
        <v>4571</v>
      </c>
      <c r="C7" s="1"/>
    </row>
    <row r="8" s="14" customFormat="1" ht="19.5" customHeight="1"/>
    <row r="9" s="14" customFormat="1" ht="19.5" customHeight="1"/>
    <row r="10" s="14" customFormat="1" ht="19.5" customHeight="1"/>
    <row r="11" s="14" customFormat="1" ht="19.5" customHeight="1"/>
    <row r="12" s="14" customFormat="1" ht="19.5" customHeight="1"/>
    <row r="13" s="14" customFormat="1" ht="19.5" customHeight="1"/>
    <row r="14" s="14" customFormat="1" ht="19.5" customHeight="1"/>
    <row r="15" s="14" customFormat="1" ht="19.5" customHeight="1"/>
    <row r="16" s="14" customFormat="1" ht="19.5" customHeight="1"/>
    <row r="17" s="14" customFormat="1" ht="19.5" customHeight="1"/>
    <row r="18" s="14" customFormat="1" ht="19.5" customHeight="1"/>
    <row r="19" s="14" customFormat="1" ht="19.5" customHeight="1"/>
    <row r="20" s="14" customFormat="1" ht="19.5" customHeight="1"/>
    <row r="21" s="14" customFormat="1" ht="19.5" customHeight="1"/>
    <row r="22" s="14" customFormat="1" ht="19.5" customHeight="1"/>
    <row r="23" s="14" customFormat="1" ht="19.5" customHeight="1"/>
    <row r="24" s="14" customFormat="1" ht="19.5" customHeight="1"/>
    <row r="25" s="14" customFormat="1" ht="19.5" customHeight="1"/>
    <row r="26" s="14" customFormat="1" ht="19.5" customHeight="1"/>
    <row r="27" s="14" customFormat="1" ht="19.5" customHeight="1"/>
    <row r="28" s="14" customFormat="1" ht="19.5" customHeight="1"/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  <row r="51" s="14" customFormat="1" ht="19.5" customHeight="1"/>
    <row r="52" s="14" customFormat="1" ht="19.5" customHeight="1"/>
    <row r="53" s="14" customFormat="1" ht="19.5" customHeight="1"/>
    <row r="54" s="14" customFormat="1" ht="19.5" customHeight="1"/>
    <row r="55" s="14" customFormat="1" ht="19.5" customHeight="1"/>
    <row r="56" s="14" customFormat="1" ht="19.5" customHeight="1"/>
    <row r="57" s="14" customFormat="1" ht="19.5" customHeight="1"/>
    <row r="58" s="14" customFormat="1" ht="19.5" customHeight="1"/>
    <row r="59" s="14" customFormat="1" ht="19.5" customHeight="1"/>
    <row r="60" s="14" customFormat="1" ht="19.5" customHeight="1"/>
    <row r="61" s="14" customFormat="1" ht="19.5" customHeight="1"/>
    <row r="62" s="14" customFormat="1" ht="19.5" customHeight="1"/>
    <row r="63" s="14" customFormat="1" ht="19.5" customHeight="1"/>
    <row r="64" s="14" customFormat="1" ht="19.5" customHeight="1"/>
    <row r="65" s="14" customFormat="1" ht="19.5" customHeight="1"/>
    <row r="66" s="14" customFormat="1" ht="19.5" customHeight="1"/>
    <row r="67" s="14" customFormat="1" ht="19.5" customHeight="1"/>
    <row r="68" s="14" customFormat="1" ht="19.5" customHeight="1"/>
    <row r="69" s="14" customFormat="1" ht="19.5" customHeight="1"/>
    <row r="70" s="14" customFormat="1" ht="19.5" customHeight="1"/>
    <row r="71" s="14" customFormat="1" ht="19.5" customHeight="1"/>
    <row r="72" s="14" customFormat="1" ht="19.5" customHeight="1"/>
    <row r="73" s="14" customFormat="1" ht="19.5" customHeight="1"/>
    <row r="74" s="14" customFormat="1" ht="19.5" customHeight="1"/>
    <row r="75" s="14" customFormat="1" ht="19.5" customHeight="1"/>
    <row r="76" s="14" customFormat="1" ht="19.5" customHeight="1"/>
    <row r="77" s="14" customFormat="1" ht="19.5" customHeight="1"/>
    <row r="78" s="14" customFormat="1" ht="19.5" customHeight="1"/>
    <row r="79" s="14" customFormat="1" ht="19.5" customHeight="1"/>
    <row r="80" s="14" customFormat="1" ht="19.5" customHeight="1"/>
    <row r="81" s="14" customFormat="1" ht="19.5" customHeight="1"/>
    <row r="82" s="14" customFormat="1" ht="19.5" customHeight="1"/>
    <row r="83" s="14" customFormat="1" ht="19.5" customHeight="1"/>
    <row r="84" s="14" customFormat="1" ht="19.5" customHeight="1"/>
    <row r="85" s="14" customFormat="1" ht="19.5" customHeight="1"/>
    <row r="86" s="14" customFormat="1" ht="19.5" customHeight="1"/>
    <row r="87" s="14" customFormat="1" ht="19.5" customHeight="1"/>
    <row r="88" s="14" customFormat="1" ht="19.5" customHeight="1"/>
    <row r="89" s="14" customFormat="1" ht="19.5" customHeight="1"/>
    <row r="90" s="14" customFormat="1" ht="19.5" customHeight="1"/>
    <row r="91" s="14" customFormat="1" ht="19.5" customHeight="1"/>
    <row r="92" s="14" customFormat="1" ht="19.5" customHeight="1"/>
    <row r="93" s="14" customFormat="1" ht="19.5" customHeight="1"/>
    <row r="94" s="14" customFormat="1" ht="19.5" customHeight="1"/>
    <row r="95" s="14" customFormat="1" ht="19.5" customHeight="1"/>
    <row r="96" s="14" customFormat="1" ht="19.5" customHeight="1"/>
    <row r="97" s="14" customFormat="1" ht="19.5" customHeight="1"/>
    <row r="98" s="14" customFormat="1" ht="19.5" customHeight="1"/>
    <row r="99" s="14" customFormat="1" ht="19.5" customHeight="1"/>
    <row r="100" s="14" customFormat="1" ht="19.5" customHeight="1"/>
    <row r="101" s="14" customFormat="1" ht="19.5" customHeight="1"/>
    <row r="102" s="14" customFormat="1" ht="19.5" customHeight="1"/>
    <row r="103" s="14" customFormat="1" ht="19.5" customHeight="1"/>
    <row r="104" s="14" customFormat="1" ht="19.5" customHeight="1"/>
    <row r="105" s="14" customFormat="1" ht="19.5" customHeight="1"/>
    <row r="106" s="14" customFormat="1" ht="19.5" customHeight="1"/>
    <row r="107" s="14" customFormat="1" ht="19.5" customHeight="1"/>
    <row r="108" s="14" customFormat="1" ht="19.5" customHeight="1"/>
    <row r="109" s="14" customFormat="1" ht="19.5" customHeight="1"/>
    <row r="110" s="14" customFormat="1" ht="19.5" customHeight="1"/>
    <row r="111" s="14" customFormat="1" ht="19.5" customHeight="1"/>
    <row r="112" s="14" customFormat="1" ht="19.5" customHeight="1"/>
    <row r="113" s="14" customFormat="1" ht="19.5" customHeight="1"/>
    <row r="114" s="14" customFormat="1" ht="19.5" customHeight="1"/>
    <row r="115" s="14" customFormat="1" ht="19.5" customHeight="1"/>
    <row r="116" s="14" customFormat="1" ht="19.5" customHeight="1"/>
    <row r="117" s="14" customFormat="1" ht="19.5" customHeight="1"/>
    <row r="118" s="14" customFormat="1" ht="19.5" customHeight="1"/>
    <row r="119" s="14" customFormat="1" ht="19.5" customHeight="1"/>
    <row r="120" s="14" customFormat="1" ht="19.5" customHeight="1"/>
    <row r="121" spans="1:3" s="14" customFormat="1" ht="19.5" customHeight="1">
      <c r="A121"/>
      <c r="B121"/>
      <c r="C121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zkcz7</cp:lastModifiedBy>
  <cp:lastPrinted>2016-12-29T09:08:18Z</cp:lastPrinted>
  <dcterms:created xsi:type="dcterms:W3CDTF">2016-12-07T02:04:11Z</dcterms:created>
  <dcterms:modified xsi:type="dcterms:W3CDTF">2017-10-27T09:17:05Z</dcterms:modified>
  <cp:category/>
  <cp:version/>
  <cp:contentType/>
  <cp:contentStatus/>
</cp:coreProperties>
</file>